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55" windowHeight="12120" activeTab="2"/>
  </bookViews>
  <sheets>
    <sheet name="Схема и расчет" sheetId="1" r:id="rId1"/>
    <sheet name="Расчет 2 вар" sheetId="2" r:id="rId2"/>
    <sheet name="Расчет 3 вар" sheetId="3" r:id="rId3"/>
  </sheets>
  <definedNames/>
  <calcPr fullCalcOnLoad="1"/>
</workbook>
</file>

<file path=xl/sharedStrings.xml><?xml version="1.0" encoding="utf-8"?>
<sst xmlns="http://schemas.openxmlformats.org/spreadsheetml/2006/main" count="162" uniqueCount="40">
  <si>
    <t>Назаренко О.А. АСП-1-06</t>
  </si>
  <si>
    <t>Начальные значения</t>
  </si>
  <si>
    <t>αM=</t>
  </si>
  <si>
    <t>βM=</t>
  </si>
  <si>
    <t>γM=</t>
  </si>
  <si>
    <t>R=</t>
  </si>
  <si>
    <t>a=</t>
  </si>
  <si>
    <r>
      <t>Δ</t>
    </r>
    <r>
      <rPr>
        <sz val="10"/>
        <rFont val="Arial Cyr"/>
        <family val="0"/>
      </rPr>
      <t>t=</t>
    </r>
  </si>
  <si>
    <t>C=</t>
  </si>
  <si>
    <t>t=</t>
  </si>
  <si>
    <t>t0=</t>
  </si>
  <si>
    <t>Внутреннее движение:</t>
  </si>
  <si>
    <t>ψ=</t>
  </si>
  <si>
    <t>ψt=</t>
  </si>
  <si>
    <t>ψtt=</t>
  </si>
  <si>
    <t>x=</t>
  </si>
  <si>
    <t>y=</t>
  </si>
  <si>
    <t>z=</t>
  </si>
  <si>
    <t>xt=</t>
  </si>
  <si>
    <t>xtt=</t>
  </si>
  <si>
    <t>yt=</t>
  </si>
  <si>
    <t>ytt=</t>
  </si>
  <si>
    <t>zt=</t>
  </si>
  <si>
    <t>ztt=</t>
  </si>
  <si>
    <t>Внешнее движение:</t>
  </si>
  <si>
    <r>
      <t>φ</t>
    </r>
    <r>
      <rPr>
        <sz val="10"/>
        <rFont val="Arial Cyr"/>
        <family val="0"/>
      </rPr>
      <t>=</t>
    </r>
  </si>
  <si>
    <r>
      <t>φt</t>
    </r>
    <r>
      <rPr>
        <sz val="10"/>
        <rFont val="Arial Cyr"/>
        <family val="0"/>
      </rPr>
      <t>=</t>
    </r>
  </si>
  <si>
    <r>
      <t>φtt</t>
    </r>
    <r>
      <rPr>
        <sz val="10"/>
        <rFont val="Arial Cyr"/>
        <family val="0"/>
      </rPr>
      <t>=</t>
    </r>
  </si>
  <si>
    <t>G=</t>
  </si>
  <si>
    <t>K1=</t>
  </si>
  <si>
    <t>K2=</t>
  </si>
  <si>
    <t>αO1=</t>
  </si>
  <si>
    <t>βO1=</t>
  </si>
  <si>
    <t>γO1=</t>
  </si>
  <si>
    <t>Совместное движение:</t>
  </si>
  <si>
    <t>ψ=C*π*(1-sin(π*t/K1))</t>
  </si>
  <si>
    <t>для внутреннего c=1  k1=0,5  dt=0,03</t>
  </si>
  <si>
    <t>для совмещенного: С=0,2  G= 0,03; k2= 0,4; dt=0,1; k1= 0,5</t>
  </si>
  <si>
    <t>для внешнего:g=1  k2=0,6   dt= 0,06  c=1   k1 = 0,5</t>
  </si>
  <si>
    <r>
      <t>φ</t>
    </r>
    <r>
      <rPr>
        <sz val="10"/>
        <rFont val="Arial Cyr"/>
        <family val="0"/>
      </rPr>
      <t>=G*cos(K2*t)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</si>
</sst>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'Схема и расчет'!$A$30</c:f>
              <c:strCache>
                <c:ptCount val="1"/>
                <c:pt idx="0">
                  <c:v>z=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'Схема и расчет'!$B$30:$U$30</c:f>
              <c:numCache>
                <c:ptCount val="20"/>
                <c:pt idx="0">
                  <c:v>0</c:v>
                </c:pt>
                <c:pt idx="1">
                  <c:v>0.8702224363490572</c:v>
                </c:pt>
                <c:pt idx="2">
                  <c:v>3.2051163196268972</c:v>
                </c:pt>
                <c:pt idx="3">
                  <c:v>5.976145949075972</c:v>
                </c:pt>
                <c:pt idx="4">
                  <c:v>7.727448134471242</c:v>
                </c:pt>
                <c:pt idx="5">
                  <c:v>7.9257928476655275</c:v>
                </c:pt>
                <c:pt idx="6">
                  <c:v>7.428544756251128</c:v>
                </c:pt>
                <c:pt idx="7">
                  <c:v>7.314814736875761</c:v>
                </c:pt>
                <c:pt idx="8">
                  <c:v>7.774075111833298</c:v>
                </c:pt>
                <c:pt idx="9">
                  <c:v>7.945487616136226</c:v>
                </c:pt>
                <c:pt idx="10">
                  <c:v>6.7317678784631765</c:v>
                </c:pt>
                <c:pt idx="11">
                  <c:v>4.154248619385079</c:v>
                </c:pt>
                <c:pt idx="12">
                  <c:v>1.5185929540864762</c:v>
                </c:pt>
                <c:pt idx="13">
                  <c:v>0.09849078703926237</c:v>
                </c:pt>
                <c:pt idx="14">
                  <c:v>0.39139156518439616</c:v>
                </c:pt>
                <c:pt idx="15">
                  <c:v>2.309787469072269</c:v>
                </c:pt>
                <c:pt idx="16">
                  <c:v>5.098360109823808</c:v>
                </c:pt>
                <c:pt idx="17">
                  <c:v>7.322987400518888</c:v>
                </c:pt>
                <c:pt idx="18">
                  <c:v>7.998845533409343</c:v>
                </c:pt>
                <c:pt idx="19">
                  <c:v>7.593354208334446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'Схема и расчет'!$A$35</c:f>
              <c:strCache>
                <c:ptCount val="1"/>
                <c:pt idx="0">
                  <c:v>zt=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'Схема и расчет'!$B$35:$U$35</c:f>
              <c:numCache>
                <c:ptCount val="20"/>
                <c:pt idx="0">
                  <c:v>0</c:v>
                </c:pt>
                <c:pt idx="1">
                  <c:v>5.671159836295133</c:v>
                </c:pt>
                <c:pt idx="2">
                  <c:v>9.314825947278663</c:v>
                </c:pt>
                <c:pt idx="3">
                  <c:v>8.251313973303322</c:v>
                </c:pt>
                <c:pt idx="4">
                  <c:v>3.092999949354903</c:v>
                </c:pt>
                <c:pt idx="5">
                  <c:v>-1.2074754051025514</c:v>
                </c:pt>
                <c:pt idx="6">
                  <c:v>-1.4413048052789124</c:v>
                </c:pt>
                <c:pt idx="7">
                  <c:v>0.7959984076724193</c:v>
                </c:pt>
                <c:pt idx="8">
                  <c:v>1.7429805970828371</c:v>
                </c:pt>
                <c:pt idx="9">
                  <c:v>-1.3048700124586095</c:v>
                </c:pt>
                <c:pt idx="10">
                  <c:v>-6.78963901933188</c:v>
                </c:pt>
                <c:pt idx="11">
                  <c:v>-9.568754698349874</c:v>
                </c:pt>
                <c:pt idx="12">
                  <c:v>-7.252029940956065</c:v>
                </c:pt>
                <c:pt idx="13">
                  <c:v>-1.9656644804246841</c:v>
                </c:pt>
                <c:pt idx="14">
                  <c:v>3.8785719453262835</c:v>
                </c:pt>
                <c:pt idx="15">
                  <c:v>8.507343710536281</c:v>
                </c:pt>
                <c:pt idx="16">
                  <c:v>9.20993196900439</c:v>
                </c:pt>
                <c:pt idx="17">
                  <c:v>4.997006356749207</c:v>
                </c:pt>
                <c:pt idx="18">
                  <c:v>-0.17270802942049163</c:v>
                </c:pt>
                <c:pt idx="19">
                  <c:v>-1.7957445417687674</c:v>
                </c:pt>
              </c:numCache>
            </c:numRef>
          </c:val>
          <c:smooth val="0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8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'Схема и расчет'!$A$30</c:f>
              <c:strCache>
                <c:ptCount val="1"/>
                <c:pt idx="0">
                  <c:v>z=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'Схема и расчет'!$B$28:$U$28</c:f>
              <c:numCache>
                <c:ptCount val="20"/>
                <c:pt idx="0">
                  <c:v>8</c:v>
                </c:pt>
                <c:pt idx="1">
                  <c:v>7.952528711754187</c:v>
                </c:pt>
                <c:pt idx="2">
                  <c:v>7.329886041246572</c:v>
                </c:pt>
                <c:pt idx="3">
                  <c:v>5.318428301231751</c:v>
                </c:pt>
                <c:pt idx="4">
                  <c:v>2.070397384333965</c:v>
                </c:pt>
                <c:pt idx="5">
                  <c:v>-1.0871098085722384</c:v>
                </c:pt>
                <c:pt idx="6">
                  <c:v>-2.969296685138397</c:v>
                </c:pt>
                <c:pt idx="7">
                  <c:v>-3.2393649632582613</c:v>
                </c:pt>
                <c:pt idx="8">
                  <c:v>-1.887791343229991</c:v>
                </c:pt>
                <c:pt idx="9">
                  <c:v>0.9323231960140658</c:v>
                </c:pt>
                <c:pt idx="10">
                  <c:v>4.32241844694511</c:v>
                </c:pt>
                <c:pt idx="11">
                  <c:v>6.83682809556721</c:v>
                </c:pt>
                <c:pt idx="12">
                  <c:v>7.854544890685832</c:v>
                </c:pt>
                <c:pt idx="13">
                  <c:v>7.99939369982928</c:v>
                </c:pt>
                <c:pt idx="14">
                  <c:v>7.990420054208822</c:v>
                </c:pt>
                <c:pt idx="15">
                  <c:v>7.659300349752367</c:v>
                </c:pt>
                <c:pt idx="16">
                  <c:v>6.1649593827175675</c:v>
                </c:pt>
                <c:pt idx="17">
                  <c:v>3.2208470208691415</c:v>
                </c:pt>
                <c:pt idx="18">
                  <c:v>-0.1359048662020684</c:v>
                </c:pt>
                <c:pt idx="19">
                  <c:v>-2.5181286438086423</c:v>
                </c:pt>
              </c:numCache>
            </c:numRef>
          </c:xVal>
          <c:yVal>
            <c:numRef>
              <c:f>'Схема и расчет'!$B$30:$U$30</c:f>
              <c:numCache>
                <c:ptCount val="20"/>
                <c:pt idx="0">
                  <c:v>0</c:v>
                </c:pt>
                <c:pt idx="1">
                  <c:v>0.8702224363490572</c:v>
                </c:pt>
                <c:pt idx="2">
                  <c:v>3.2051163196268972</c:v>
                </c:pt>
                <c:pt idx="3">
                  <c:v>5.976145949075972</c:v>
                </c:pt>
                <c:pt idx="4">
                  <c:v>7.727448134471242</c:v>
                </c:pt>
                <c:pt idx="5">
                  <c:v>7.9257928476655275</c:v>
                </c:pt>
                <c:pt idx="6">
                  <c:v>7.428544756251128</c:v>
                </c:pt>
                <c:pt idx="7">
                  <c:v>7.314814736875761</c:v>
                </c:pt>
                <c:pt idx="8">
                  <c:v>7.774075111833298</c:v>
                </c:pt>
                <c:pt idx="9">
                  <c:v>7.945487616136226</c:v>
                </c:pt>
                <c:pt idx="10">
                  <c:v>6.7317678784631765</c:v>
                </c:pt>
                <c:pt idx="11">
                  <c:v>4.154248619385079</c:v>
                </c:pt>
                <c:pt idx="12">
                  <c:v>1.5185929540864762</c:v>
                </c:pt>
                <c:pt idx="13">
                  <c:v>0.09849078703926237</c:v>
                </c:pt>
                <c:pt idx="14">
                  <c:v>0.39139156518439616</c:v>
                </c:pt>
                <c:pt idx="15">
                  <c:v>2.309787469072269</c:v>
                </c:pt>
                <c:pt idx="16">
                  <c:v>5.098360109823808</c:v>
                </c:pt>
                <c:pt idx="17">
                  <c:v>7.322987400518888</c:v>
                </c:pt>
                <c:pt idx="18">
                  <c:v>7.998845533409343</c:v>
                </c:pt>
                <c:pt idx="19">
                  <c:v>7.593354208334446</c:v>
                </c:pt>
              </c:numCache>
            </c:numRef>
          </c:yVal>
          <c:smooth val="1"/>
        </c:ser>
        <c:axId val="12603554"/>
        <c:axId val="46323123"/>
      </c:scatterChart>
      <c:val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23123"/>
        <c:crosses val="autoZero"/>
        <c:crossBetween val="midCat"/>
        <c:dispUnits/>
      </c:valAx>
      <c:valAx>
        <c:axId val="46323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03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'Схема и расчет'!$A$40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'Схема и расчет'!$B$39:$U$39</c:f>
              <c:numCache>
                <c:ptCount val="20"/>
                <c:pt idx="0">
                  <c:v>8</c:v>
                </c:pt>
                <c:pt idx="1">
                  <c:v>4.702225720295986</c:v>
                </c:pt>
                <c:pt idx="2">
                  <c:v>6.4890377122126965</c:v>
                </c:pt>
                <c:pt idx="3">
                  <c:v>7.702505504504196</c:v>
                </c:pt>
                <c:pt idx="4">
                  <c:v>7.125810746664995</c:v>
                </c:pt>
                <c:pt idx="5">
                  <c:v>6.0819567766050415</c:v>
                </c:pt>
                <c:pt idx="6">
                  <c:v>4.344629610559401</c:v>
                </c:pt>
                <c:pt idx="7">
                  <c:v>4.293590048577585</c:v>
                </c:pt>
                <c:pt idx="8">
                  <c:v>5.382067015025291</c:v>
                </c:pt>
                <c:pt idx="9">
                  <c:v>6.7224169312869995</c:v>
                </c:pt>
                <c:pt idx="10">
                  <c:v>8</c:v>
                </c:pt>
                <c:pt idx="11">
                  <c:v>6.722416931287001</c:v>
                </c:pt>
                <c:pt idx="12">
                  <c:v>5.382067015025298</c:v>
                </c:pt>
                <c:pt idx="13">
                  <c:v>4.293590048577585</c:v>
                </c:pt>
                <c:pt idx="14">
                  <c:v>4.344629610559399</c:v>
                </c:pt>
                <c:pt idx="15">
                  <c:v>6.0819567766050335</c:v>
                </c:pt>
                <c:pt idx="16">
                  <c:v>7.125810746664987</c:v>
                </c:pt>
                <c:pt idx="17">
                  <c:v>7.702505504504207</c:v>
                </c:pt>
                <c:pt idx="18">
                  <c:v>6.489037712212699</c:v>
                </c:pt>
                <c:pt idx="19">
                  <c:v>4.7022257202959965</c:v>
                </c:pt>
              </c:numCache>
            </c:numRef>
          </c:xVal>
          <c:yVal>
            <c:numRef>
              <c:f>'Схема и расчет'!$B$40:$U$40</c:f>
              <c:numCache>
                <c:ptCount val="20"/>
                <c:pt idx="0">
                  <c:v>0</c:v>
                </c:pt>
                <c:pt idx="1">
                  <c:v>-1.6878968815282958</c:v>
                </c:pt>
                <c:pt idx="2">
                  <c:v>1.0829339307960966</c:v>
                </c:pt>
                <c:pt idx="3">
                  <c:v>1.0829339307960988</c:v>
                </c:pt>
                <c:pt idx="4">
                  <c:v>-1.6878968815282955</c:v>
                </c:pt>
                <c:pt idx="5">
                  <c:v>-6.661338147750939E-16</c:v>
                </c:pt>
                <c:pt idx="6">
                  <c:v>1.6878968815282958</c:v>
                </c:pt>
                <c:pt idx="7">
                  <c:v>-1.0829339307960963</c:v>
                </c:pt>
                <c:pt idx="8">
                  <c:v>-1.082933930796098</c:v>
                </c:pt>
                <c:pt idx="9">
                  <c:v>1.687896881528295</c:v>
                </c:pt>
                <c:pt idx="10">
                  <c:v>7.993605777301127E-15</c:v>
                </c:pt>
                <c:pt idx="11">
                  <c:v>-1.6878968815282973</c:v>
                </c:pt>
                <c:pt idx="12">
                  <c:v>1.082933930796091</c:v>
                </c:pt>
                <c:pt idx="13">
                  <c:v>1.0829339307961083</c:v>
                </c:pt>
                <c:pt idx="14">
                  <c:v>-1.6878968815282933</c:v>
                </c:pt>
                <c:pt idx="15">
                  <c:v>-1.532107773982716E-14</c:v>
                </c:pt>
                <c:pt idx="16">
                  <c:v>1.6878968815282995</c:v>
                </c:pt>
                <c:pt idx="17">
                  <c:v>-1.0829339307960804</c:v>
                </c:pt>
                <c:pt idx="18">
                  <c:v>-1.0829339307961092</c:v>
                </c:pt>
                <c:pt idx="19">
                  <c:v>1.6878968815282893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'Схема и расчет'!$A$41</c:f>
              <c:strCache>
                <c:ptCount val="1"/>
                <c:pt idx="0">
                  <c:v>z=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'Схема и расчет'!$B$39:$U$39</c:f>
              <c:numCache>
                <c:ptCount val="20"/>
                <c:pt idx="0">
                  <c:v>8</c:v>
                </c:pt>
                <c:pt idx="1">
                  <c:v>4.702225720295986</c:v>
                </c:pt>
                <c:pt idx="2">
                  <c:v>6.4890377122126965</c:v>
                </c:pt>
                <c:pt idx="3">
                  <c:v>7.702505504504196</c:v>
                </c:pt>
                <c:pt idx="4">
                  <c:v>7.125810746664995</c:v>
                </c:pt>
                <c:pt idx="5">
                  <c:v>6.0819567766050415</c:v>
                </c:pt>
                <c:pt idx="6">
                  <c:v>4.344629610559401</c:v>
                </c:pt>
                <c:pt idx="7">
                  <c:v>4.293590048577585</c:v>
                </c:pt>
                <c:pt idx="8">
                  <c:v>5.382067015025291</c:v>
                </c:pt>
                <c:pt idx="9">
                  <c:v>6.7224169312869995</c:v>
                </c:pt>
                <c:pt idx="10">
                  <c:v>8</c:v>
                </c:pt>
                <c:pt idx="11">
                  <c:v>6.722416931287001</c:v>
                </c:pt>
                <c:pt idx="12">
                  <c:v>5.382067015025298</c:v>
                </c:pt>
                <c:pt idx="13">
                  <c:v>4.293590048577585</c:v>
                </c:pt>
                <c:pt idx="14">
                  <c:v>4.344629610559399</c:v>
                </c:pt>
                <c:pt idx="15">
                  <c:v>6.0819567766050335</c:v>
                </c:pt>
                <c:pt idx="16">
                  <c:v>7.125810746664987</c:v>
                </c:pt>
                <c:pt idx="17">
                  <c:v>7.702505504504207</c:v>
                </c:pt>
                <c:pt idx="18">
                  <c:v>6.489037712212699</c:v>
                </c:pt>
                <c:pt idx="19">
                  <c:v>4.7022257202959965</c:v>
                </c:pt>
              </c:numCache>
            </c:numRef>
          </c:xVal>
          <c:yVal>
            <c:numRef>
              <c:f>'Схема и расчет'!$B$41:$U$41</c:f>
              <c:numCache>
                <c:ptCount val="20"/>
                <c:pt idx="0">
                  <c:v>0</c:v>
                </c:pt>
                <c:pt idx="1">
                  <c:v>0.8136712265635692</c:v>
                </c:pt>
                <c:pt idx="2">
                  <c:v>3.1240761637668566</c:v>
                </c:pt>
                <c:pt idx="3">
                  <c:v>5.825041355401866</c:v>
                </c:pt>
                <c:pt idx="4">
                  <c:v>7.225281651161133</c:v>
                </c:pt>
                <c:pt idx="5">
                  <c:v>7.9257928476655275</c:v>
                </c:pt>
                <c:pt idx="6">
                  <c:v>6.945802441913533</c:v>
                </c:pt>
                <c:pt idx="7">
                  <c:v>7.129862408395919</c:v>
                </c:pt>
                <c:pt idx="8">
                  <c:v>7.577510558193643</c:v>
                </c:pt>
                <c:pt idx="9">
                  <c:v>7.4291518860288415</c:v>
                </c:pt>
                <c:pt idx="10">
                  <c:v>6.7317678784631765</c:v>
                </c:pt>
                <c:pt idx="11">
                  <c:v>3.884285704889862</c:v>
                </c:pt>
                <c:pt idx="12">
                  <c:v>1.4801959046772202</c:v>
                </c:pt>
                <c:pt idx="13">
                  <c:v>0.09600048468001157</c:v>
                </c:pt>
                <c:pt idx="14">
                  <c:v>0.3659570721323977</c:v>
                </c:pt>
                <c:pt idx="15">
                  <c:v>2.309787469072269</c:v>
                </c:pt>
                <c:pt idx="16">
                  <c:v>4.767044321940625</c:v>
                </c:pt>
                <c:pt idx="17">
                  <c:v>7.13782842932491</c:v>
                </c:pt>
                <c:pt idx="18">
                  <c:v>7.796597744535534</c:v>
                </c:pt>
                <c:pt idx="19">
                  <c:v>7.0999017887294045</c:v>
                </c:pt>
              </c:numCache>
            </c:numRef>
          </c:yVal>
          <c:smooth val="1"/>
        </c:ser>
        <c:axId val="14254924"/>
        <c:axId val="61185453"/>
      </c:scatterChart>
      <c:val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5453"/>
        <c:crosses val="autoZero"/>
        <c:crossBetween val="midCat"/>
        <c:dispUnits/>
      </c:valAx>
      <c:valAx>
        <c:axId val="6118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54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'Расчет 2 вар'!$A$40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'Расчет 2 вар'!$B$39:$U$39</c:f>
              <c:numCache>
                <c:ptCount val="20"/>
                <c:pt idx="0">
                  <c:v>8</c:v>
                </c:pt>
                <c:pt idx="1">
                  <c:v>1.9467680451246951</c:v>
                </c:pt>
                <c:pt idx="2">
                  <c:v>1.229690728087052</c:v>
                </c:pt>
                <c:pt idx="3">
                  <c:v>0.6479103403052336</c:v>
                </c:pt>
                <c:pt idx="4">
                  <c:v>0.5665585766269924</c:v>
                </c:pt>
                <c:pt idx="5">
                  <c:v>0.9358633737053172</c:v>
                </c:pt>
                <c:pt idx="6">
                  <c:v>1.4115276009084203</c:v>
                </c:pt>
                <c:pt idx="7">
                  <c:v>1.6617790349309836</c:v>
                </c:pt>
                <c:pt idx="8">
                  <c:v>1.5734808060150995</c:v>
                </c:pt>
                <c:pt idx="9">
                  <c:v>1.243774051126127</c:v>
                </c:pt>
                <c:pt idx="10">
                  <c:v>0.8460063877153617</c:v>
                </c:pt>
                <c:pt idx="11">
                  <c:v>0.5093871763003105</c:v>
                </c:pt>
                <c:pt idx="12">
                  <c:v>0.27828022894092797</c:v>
                </c:pt>
                <c:pt idx="13">
                  <c:v>0.1345993645475876</c:v>
                </c:pt>
                <c:pt idx="14">
                  <c:v>0.03842841422354375</c:v>
                </c:pt>
                <c:pt idx="15">
                  <c:v>-0.04329364956366549</c:v>
                </c:pt>
                <c:pt idx="16">
                  <c:v>-0.12696066805055772</c:v>
                </c:pt>
                <c:pt idx="17">
                  <c:v>-0.21590511661437428</c:v>
                </c:pt>
                <c:pt idx="18">
                  <c:v>-0.31077786983759886</c:v>
                </c:pt>
                <c:pt idx="19">
                  <c:v>-0.4230290075114718</c:v>
                </c:pt>
              </c:numCache>
            </c:numRef>
          </c:xVal>
          <c:yVal>
            <c:numRef>
              <c:f>'Расчет 2 вар'!$B$40:$U$40</c:f>
              <c:numCache>
                <c:ptCount val="20"/>
                <c:pt idx="0">
                  <c:v>0</c:v>
                </c:pt>
                <c:pt idx="1">
                  <c:v>-2.325445207459073</c:v>
                </c:pt>
                <c:pt idx="2">
                  <c:v>-2.9430086748413142</c:v>
                </c:pt>
                <c:pt idx="3">
                  <c:v>-1.4701926637707174</c:v>
                </c:pt>
                <c:pt idx="4">
                  <c:v>0.966165508511964</c:v>
                </c:pt>
                <c:pt idx="5">
                  <c:v>2.72234042199757</c:v>
                </c:pt>
                <c:pt idx="6">
                  <c:v>2.830597740355012</c:v>
                </c:pt>
                <c:pt idx="7">
                  <c:v>1.4558112562770742</c:v>
                </c:pt>
                <c:pt idx="8">
                  <c:v>-0.5031680415025916</c:v>
                </c:pt>
                <c:pt idx="9">
                  <c:v>-2.12353979302598</c:v>
                </c:pt>
                <c:pt idx="10">
                  <c:v>-2.9215616886596356</c:v>
                </c:pt>
                <c:pt idx="11">
                  <c:v>-2.9004608754888297</c:v>
                </c:pt>
                <c:pt idx="12">
                  <c:v>-2.344345532187278</c:v>
                </c:pt>
                <c:pt idx="13">
                  <c:v>-1.5863988134284441</c:v>
                </c:pt>
                <c:pt idx="14">
                  <c:v>-0.8753670877189006</c:v>
                </c:pt>
                <c:pt idx="15">
                  <c:v>-0.34732334664990516</c:v>
                </c:pt>
                <c:pt idx="16">
                  <c:v>-0.05578972310834775</c:v>
                </c:pt>
                <c:pt idx="17">
                  <c:v>-0.013951626679682265</c:v>
                </c:pt>
                <c:pt idx="18">
                  <c:v>-0.22274639588687375</c:v>
                </c:pt>
                <c:pt idx="19">
                  <c:v>-0.6751056252868317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'Расчет 2 вар'!$A$41</c:f>
              <c:strCache>
                <c:ptCount val="1"/>
                <c:pt idx="0">
                  <c:v>z=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'Расчет 2 вар'!$B$39:$U$39</c:f>
              <c:numCache>
                <c:ptCount val="20"/>
                <c:pt idx="0">
                  <c:v>8</c:v>
                </c:pt>
                <c:pt idx="1">
                  <c:v>1.9467680451246951</c:v>
                </c:pt>
                <c:pt idx="2">
                  <c:v>1.229690728087052</c:v>
                </c:pt>
                <c:pt idx="3">
                  <c:v>0.6479103403052336</c:v>
                </c:pt>
                <c:pt idx="4">
                  <c:v>0.5665585766269924</c:v>
                </c:pt>
                <c:pt idx="5">
                  <c:v>0.9358633737053172</c:v>
                </c:pt>
                <c:pt idx="6">
                  <c:v>1.4115276009084203</c:v>
                </c:pt>
                <c:pt idx="7">
                  <c:v>1.6617790349309836</c:v>
                </c:pt>
                <c:pt idx="8">
                  <c:v>1.5734808060150995</c:v>
                </c:pt>
                <c:pt idx="9">
                  <c:v>1.243774051126127</c:v>
                </c:pt>
                <c:pt idx="10">
                  <c:v>0.8460063877153617</c:v>
                </c:pt>
                <c:pt idx="11">
                  <c:v>0.5093871763003105</c:v>
                </c:pt>
                <c:pt idx="12">
                  <c:v>0.27828022894092797</c:v>
                </c:pt>
                <c:pt idx="13">
                  <c:v>0.1345993645475876</c:v>
                </c:pt>
                <c:pt idx="14">
                  <c:v>0.03842841422354375</c:v>
                </c:pt>
                <c:pt idx="15">
                  <c:v>-0.04329364956366549</c:v>
                </c:pt>
                <c:pt idx="16">
                  <c:v>-0.12696066805055772</c:v>
                </c:pt>
                <c:pt idx="17">
                  <c:v>-0.21590511661437428</c:v>
                </c:pt>
                <c:pt idx="18">
                  <c:v>-0.31077786983759886</c:v>
                </c:pt>
                <c:pt idx="19">
                  <c:v>-0.4230290075114718</c:v>
                </c:pt>
              </c:numCache>
            </c:numRef>
          </c:xVal>
          <c:yVal>
            <c:numRef>
              <c:f>'Расчет 2 вар'!$B$41:$U$41</c:f>
              <c:numCache>
                <c:ptCount val="20"/>
                <c:pt idx="0">
                  <c:v>0</c:v>
                </c:pt>
                <c:pt idx="1">
                  <c:v>0.009569683688856488</c:v>
                </c:pt>
                <c:pt idx="2">
                  <c:v>0.024522650903049947</c:v>
                </c:pt>
                <c:pt idx="3">
                  <c:v>0.02977764242172054</c:v>
                </c:pt>
                <c:pt idx="4">
                  <c:v>0.04792323860065528</c:v>
                </c:pt>
                <c:pt idx="5">
                  <c:v>0.12957654947351593</c:v>
                </c:pt>
                <c:pt idx="6">
                  <c:v>0.29885898711581066</c:v>
                </c:pt>
                <c:pt idx="7">
                  <c:v>0.5168583037766927</c:v>
                </c:pt>
                <c:pt idx="8">
                  <c:v>0.703825323627654</c:v>
                </c:pt>
                <c:pt idx="9">
                  <c:v>0.7956753162607746</c:v>
                </c:pt>
                <c:pt idx="10">
                  <c:v>0.7824106984678931</c:v>
                </c:pt>
                <c:pt idx="11">
                  <c:v>0.7037319261092272</c:v>
                </c:pt>
                <c:pt idx="12">
                  <c:v>0.6169532233517444</c:v>
                </c:pt>
                <c:pt idx="13">
                  <c:v>0.565920310273249</c:v>
                </c:pt>
                <c:pt idx="14">
                  <c:v>0.5674087508846284</c:v>
                </c:pt>
                <c:pt idx="15">
                  <c:v>0.6144305290185438</c:v>
                </c:pt>
                <c:pt idx="16">
                  <c:v>0.6880732545393019</c:v>
                </c:pt>
                <c:pt idx="17">
                  <c:v>0.7710548676499556</c:v>
                </c:pt>
                <c:pt idx="18">
                  <c:v>0.8608234327917408</c:v>
                </c:pt>
                <c:pt idx="19">
                  <c:v>0.9824545634416998</c:v>
                </c:pt>
              </c:numCache>
            </c:numRef>
          </c:yVal>
          <c:smooth val="1"/>
        </c:ser>
        <c:axId val="13798166"/>
        <c:axId val="57074631"/>
      </c:scatterChart>
      <c:val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crossBetween val="midCat"/>
        <c:dispUnits/>
      </c:valAx>
      <c:valAx>
        <c:axId val="5707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'Расчет 3 вар'!$A$40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'Расчет 3 вар'!$B$39:$U$39</c:f>
              <c:numCache/>
            </c:numRef>
          </c:xVal>
          <c:yVal>
            <c:numRef>
              <c:f>'Расчет 3 вар'!$B$40:$U$40</c:f>
              <c:numCache/>
            </c:numRef>
          </c:yVal>
          <c:smooth val="1"/>
        </c:ser>
        <c:ser>
          <c:idx val="1"/>
          <c:order val="1"/>
          <c:tx>
            <c:strRef>
              <c:f>'Расчет 3 вар'!$A$41</c:f>
              <c:strCache>
                <c:ptCount val="1"/>
                <c:pt idx="0">
                  <c:v>z=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'Расчет 3 вар'!$B$39:$U$39</c:f>
              <c:numCache/>
            </c:numRef>
          </c:xVal>
          <c:yVal>
            <c:numRef>
              <c:f>'Расчет 3 вар'!$B$41:$U$41</c:f>
              <c:numCache/>
            </c:numRef>
          </c:yVal>
          <c:smooth val="1"/>
        </c:ser>
        <c:axId val="43909632"/>
        <c:axId val="59642369"/>
      </c:scatterChart>
      <c:val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crossBetween val="midCat"/>
        <c:dispUnits/>
      </c:valAx>
      <c:valAx>
        <c:axId val="59642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0</xdr:row>
      <xdr:rowOff>0</xdr:rowOff>
    </xdr:from>
    <xdr:to>
      <xdr:col>18</xdr:col>
      <xdr:colOff>476250</xdr:colOff>
      <xdr:row>7</xdr:row>
      <xdr:rowOff>85725</xdr:rowOff>
    </xdr:to>
    <xdr:sp>
      <xdr:nvSpPr>
        <xdr:cNvPr id="1" name="Кольцо 1"/>
        <xdr:cNvSpPr>
          <a:spLocks/>
        </xdr:cNvSpPr>
      </xdr:nvSpPr>
      <xdr:spPr>
        <a:xfrm>
          <a:off x="11639550" y="0"/>
          <a:ext cx="1495425" cy="1219200"/>
        </a:xfrm>
        <a:custGeom>
          <a:pathLst>
            <a:path h="1219200" w="1323975">
              <a:moveTo>
                <a:pt x="0" y="609600"/>
              </a:moveTo>
              <a:close/>
              <a:moveTo>
                <a:pt x="0" y="609600"/>
              </a:move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333375</xdr:colOff>
      <xdr:row>3</xdr:row>
      <xdr:rowOff>142875</xdr:rowOff>
    </xdr:from>
    <xdr:to>
      <xdr:col>19</xdr:col>
      <xdr:colOff>457200</xdr:colOff>
      <xdr:row>4</xdr:row>
      <xdr:rowOff>9525</xdr:rowOff>
    </xdr:to>
    <xdr:sp>
      <xdr:nvSpPr>
        <xdr:cNvPr id="2" name="Прямая соединительная линия 3"/>
        <xdr:cNvSpPr>
          <a:spLocks/>
        </xdr:cNvSpPr>
      </xdr:nvSpPr>
      <xdr:spPr>
        <a:xfrm rot="10800000">
          <a:off x="10248900" y="628650"/>
          <a:ext cx="3552825" cy="28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28575</xdr:rowOff>
    </xdr:from>
    <xdr:to>
      <xdr:col>14</xdr:col>
      <xdr:colOff>323850</xdr:colOff>
      <xdr:row>8</xdr:row>
      <xdr:rowOff>76200</xdr:rowOff>
    </xdr:to>
    <xdr:sp>
      <xdr:nvSpPr>
        <xdr:cNvPr id="3" name="Прямая соединительная линия 8"/>
        <xdr:cNvSpPr>
          <a:spLocks/>
        </xdr:cNvSpPr>
      </xdr:nvSpPr>
      <xdr:spPr>
        <a:xfrm rot="5400000">
          <a:off x="10229850" y="28575"/>
          <a:ext cx="9525" cy="1343025"/>
        </a:xfrm>
        <a:prstGeom prst="line">
          <a:avLst/>
        </a:prstGeom>
        <a:noFill/>
        <a:ln w="9525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323850</xdr:colOff>
      <xdr:row>1</xdr:row>
      <xdr:rowOff>76200</xdr:rowOff>
    </xdr:from>
    <xdr:to>
      <xdr:col>14</xdr:col>
      <xdr:colOff>333375</xdr:colOff>
      <xdr:row>7</xdr:row>
      <xdr:rowOff>0</xdr:rowOff>
    </xdr:to>
    <xdr:sp>
      <xdr:nvSpPr>
        <xdr:cNvPr id="4" name="Прямая соединительная линия 12"/>
        <xdr:cNvSpPr>
          <a:spLocks/>
        </xdr:cNvSpPr>
      </xdr:nvSpPr>
      <xdr:spPr>
        <a:xfrm rot="5400000" flipH="1" flipV="1">
          <a:off x="10239375" y="238125"/>
          <a:ext cx="9525" cy="895350"/>
        </a:xfrm>
        <a:prstGeom prst="lin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304800</xdr:colOff>
      <xdr:row>3</xdr:row>
      <xdr:rowOff>114300</xdr:rowOff>
    </xdr:from>
    <xdr:to>
      <xdr:col>16</xdr:col>
      <xdr:colOff>352425</xdr:colOff>
      <xdr:row>3</xdr:row>
      <xdr:rowOff>123825</xdr:rowOff>
    </xdr:to>
    <xdr:sp>
      <xdr:nvSpPr>
        <xdr:cNvPr id="5" name="Прямая соединительная линия 21"/>
        <xdr:cNvSpPr>
          <a:spLocks/>
        </xdr:cNvSpPr>
      </xdr:nvSpPr>
      <xdr:spPr>
        <a:xfrm rot="10800000">
          <a:off x="10220325" y="600075"/>
          <a:ext cx="1419225" cy="9525"/>
        </a:xfrm>
        <a:prstGeom prst="line">
          <a:avLst/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352425</xdr:colOff>
      <xdr:row>3</xdr:row>
      <xdr:rowOff>123825</xdr:rowOff>
    </xdr:from>
    <xdr:to>
      <xdr:col>16</xdr:col>
      <xdr:colOff>361950</xdr:colOff>
      <xdr:row>6</xdr:row>
      <xdr:rowOff>95250</xdr:rowOff>
    </xdr:to>
    <xdr:sp>
      <xdr:nvSpPr>
        <xdr:cNvPr id="6" name="Прямая соединительная линия 25"/>
        <xdr:cNvSpPr>
          <a:spLocks/>
        </xdr:cNvSpPr>
      </xdr:nvSpPr>
      <xdr:spPr>
        <a:xfrm rot="10800000" flipH="1" flipV="1">
          <a:off x="11639550" y="609600"/>
          <a:ext cx="9525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342900</xdr:colOff>
      <xdr:row>5</xdr:row>
      <xdr:rowOff>152400</xdr:rowOff>
    </xdr:from>
    <xdr:to>
      <xdr:col>16</xdr:col>
      <xdr:colOff>371475</xdr:colOff>
      <xdr:row>5</xdr:row>
      <xdr:rowOff>152400</xdr:rowOff>
    </xdr:to>
    <xdr:sp>
      <xdr:nvSpPr>
        <xdr:cNvPr id="7" name="Прямая соединительная линия 27"/>
        <xdr:cNvSpPr>
          <a:spLocks/>
        </xdr:cNvSpPr>
      </xdr:nvSpPr>
      <xdr:spPr>
        <a:xfrm>
          <a:off x="10258425" y="962025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419100</xdr:colOff>
      <xdr:row>0</xdr:row>
      <xdr:rowOff>0</xdr:rowOff>
    </xdr:from>
    <xdr:to>
      <xdr:col>17</xdr:col>
      <xdr:colOff>419100</xdr:colOff>
      <xdr:row>8</xdr:row>
      <xdr:rowOff>104775</xdr:rowOff>
    </xdr:to>
    <xdr:sp>
      <xdr:nvSpPr>
        <xdr:cNvPr id="8" name="Прямая соединительная линия 29"/>
        <xdr:cNvSpPr>
          <a:spLocks/>
        </xdr:cNvSpPr>
      </xdr:nvSpPr>
      <xdr:spPr>
        <a:xfrm rot="16200000" flipV="1">
          <a:off x="12392025" y="0"/>
          <a:ext cx="0" cy="1400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428625</xdr:colOff>
      <xdr:row>1</xdr:row>
      <xdr:rowOff>123825</xdr:rowOff>
    </xdr:from>
    <xdr:to>
      <xdr:col>18</xdr:col>
      <xdr:colOff>161925</xdr:colOff>
      <xdr:row>4</xdr:row>
      <xdr:rowOff>0</xdr:rowOff>
    </xdr:to>
    <xdr:sp>
      <xdr:nvSpPr>
        <xdr:cNvPr id="9" name="Прямая соединительная линия 31"/>
        <xdr:cNvSpPr>
          <a:spLocks/>
        </xdr:cNvSpPr>
      </xdr:nvSpPr>
      <xdr:spPr>
        <a:xfrm flipV="1">
          <a:off x="12401550" y="285750"/>
          <a:ext cx="419100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15</xdr:col>
      <xdr:colOff>257175</xdr:colOff>
      <xdr:row>5</xdr:row>
      <xdr:rowOff>66675</xdr:rowOff>
    </xdr:from>
    <xdr:ext cx="438150" cy="247650"/>
    <xdr:sp>
      <xdr:nvSpPr>
        <xdr:cNvPr id="10" name="TextBox 32"/>
        <xdr:cNvSpPr txBox="1">
          <a:spLocks noChangeArrowheads="1"/>
        </xdr:cNvSpPr>
      </xdr:nvSpPr>
      <xdr:spPr>
        <a:xfrm>
          <a:off x="10858500" y="8763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oneCellAnchor>
    <xdr:from>
      <xdr:col>18</xdr:col>
      <xdr:colOff>19050</xdr:colOff>
      <xdr:row>2</xdr:row>
      <xdr:rowOff>47625</xdr:rowOff>
    </xdr:from>
    <xdr:ext cx="171450" cy="228600"/>
    <xdr:sp>
      <xdr:nvSpPr>
        <xdr:cNvPr id="11" name="TextBox 33"/>
        <xdr:cNvSpPr txBox="1">
          <a:spLocks noChangeArrowheads="1"/>
        </xdr:cNvSpPr>
      </xdr:nvSpPr>
      <xdr:spPr>
        <a:xfrm>
          <a:off x="12677775" y="3714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17</xdr:col>
      <xdr:colOff>333375</xdr:colOff>
      <xdr:row>3</xdr:row>
      <xdr:rowOff>123825</xdr:rowOff>
    </xdr:from>
    <xdr:ext cx="266700" cy="228600"/>
    <xdr:sp>
      <xdr:nvSpPr>
        <xdr:cNvPr id="12" name="TextBox 34"/>
        <xdr:cNvSpPr txBox="1">
          <a:spLocks noChangeArrowheads="1"/>
        </xdr:cNvSpPr>
      </xdr:nvSpPr>
      <xdr:spPr>
        <a:xfrm>
          <a:off x="12306300" y="60960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O1</a:t>
          </a:r>
        </a:p>
      </xdr:txBody>
    </xdr:sp>
    <xdr:clientData/>
  </xdr:oneCellAnchor>
  <xdr:oneCellAnchor>
    <xdr:from>
      <xdr:col>18</xdr:col>
      <xdr:colOff>438150</xdr:colOff>
      <xdr:row>3</xdr:row>
      <xdr:rowOff>0</xdr:rowOff>
    </xdr:from>
    <xdr:ext cx="219075" cy="228600"/>
    <xdr:sp>
      <xdr:nvSpPr>
        <xdr:cNvPr id="13" name="TextBox 36"/>
        <xdr:cNvSpPr txBox="1">
          <a:spLocks noChangeArrowheads="1"/>
        </xdr:cNvSpPr>
      </xdr:nvSpPr>
      <xdr:spPr>
        <a:xfrm>
          <a:off x="13096875" y="4857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oneCellAnchor>
  <xdr:oneCellAnchor>
    <xdr:from>
      <xdr:col>14</xdr:col>
      <xdr:colOff>57150</xdr:colOff>
      <xdr:row>0</xdr:row>
      <xdr:rowOff>0</xdr:rowOff>
    </xdr:from>
    <xdr:ext cx="161925" cy="228600"/>
    <xdr:sp>
      <xdr:nvSpPr>
        <xdr:cNvPr id="14" name="TextBox 37"/>
        <xdr:cNvSpPr txBox="1">
          <a:spLocks noChangeArrowheads="1"/>
        </xdr:cNvSpPr>
      </xdr:nvSpPr>
      <xdr:spPr>
        <a:xfrm>
          <a:off x="9972675" y="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oneCellAnchor>
  <xdr:oneCellAnchor>
    <xdr:from>
      <xdr:col>19</xdr:col>
      <xdr:colOff>200025</xdr:colOff>
      <xdr:row>4</xdr:row>
      <xdr:rowOff>28575</xdr:rowOff>
    </xdr:from>
    <xdr:ext cx="314325" cy="257175"/>
    <xdr:sp>
      <xdr:nvSpPr>
        <xdr:cNvPr id="15" name="TextBox 38"/>
        <xdr:cNvSpPr txBox="1">
          <a:spLocks noChangeArrowheads="1"/>
        </xdr:cNvSpPr>
      </xdr:nvSpPr>
      <xdr:spPr>
        <a:xfrm>
          <a:off x="13544550" y="6762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twoCellAnchor>
    <xdr:from>
      <xdr:col>14</xdr:col>
      <xdr:colOff>171450</xdr:colOff>
      <xdr:row>1</xdr:row>
      <xdr:rowOff>47625</xdr:rowOff>
    </xdr:from>
    <xdr:to>
      <xdr:col>14</xdr:col>
      <xdr:colOff>352425</xdr:colOff>
      <xdr:row>2</xdr:row>
      <xdr:rowOff>114300</xdr:rowOff>
    </xdr:to>
    <xdr:sp>
      <xdr:nvSpPr>
        <xdr:cNvPr id="16" name="Скругленная соединительная линия 40"/>
        <xdr:cNvSpPr>
          <a:spLocks/>
        </xdr:cNvSpPr>
      </xdr:nvSpPr>
      <xdr:spPr>
        <a:xfrm rot="5400000" flipH="1" flipV="1">
          <a:off x="10086975" y="209550"/>
          <a:ext cx="180975" cy="228600"/>
        </a:xfrm>
        <a:prstGeom prst="curvedConnector4">
          <a:avLst>
            <a:gd name="adj1" fmla="val -28796"/>
            <a:gd name="adj2" fmla="val 190412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14</xdr:col>
      <xdr:colOff>676275</xdr:colOff>
      <xdr:row>0</xdr:row>
      <xdr:rowOff>152400</xdr:rowOff>
    </xdr:from>
    <xdr:ext cx="190500" cy="228600"/>
    <xdr:sp>
      <xdr:nvSpPr>
        <xdr:cNvPr id="17" name="TextBox 42"/>
        <xdr:cNvSpPr txBox="1">
          <a:spLocks noChangeArrowheads="1"/>
        </xdr:cNvSpPr>
      </xdr:nvSpPr>
      <xdr:spPr>
        <a:xfrm>
          <a:off x="10591800" y="1524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φ</a:t>
          </a:r>
        </a:p>
      </xdr:txBody>
    </xdr:sp>
    <xdr:clientData/>
  </xdr:oneCellAnchor>
  <xdr:twoCellAnchor>
    <xdr:from>
      <xdr:col>9</xdr:col>
      <xdr:colOff>219075</xdr:colOff>
      <xdr:row>56</xdr:row>
      <xdr:rowOff>95250</xdr:rowOff>
    </xdr:from>
    <xdr:to>
      <xdr:col>18</xdr:col>
      <xdr:colOff>666750</xdr:colOff>
      <xdr:row>74</xdr:row>
      <xdr:rowOff>47625</xdr:rowOff>
    </xdr:to>
    <xdr:graphicFrame>
      <xdr:nvGraphicFramePr>
        <xdr:cNvPr id="18" name="Chart 142"/>
        <xdr:cNvGraphicFramePr/>
      </xdr:nvGraphicFramePr>
      <xdr:xfrm>
        <a:off x="6705600" y="9163050"/>
        <a:ext cx="66198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55</xdr:row>
      <xdr:rowOff>133350</xdr:rowOff>
    </xdr:from>
    <xdr:to>
      <xdr:col>9</xdr:col>
      <xdr:colOff>257175</xdr:colOff>
      <xdr:row>73</xdr:row>
      <xdr:rowOff>85725</xdr:rowOff>
    </xdr:to>
    <xdr:graphicFrame>
      <xdr:nvGraphicFramePr>
        <xdr:cNvPr id="19" name="Chart 145"/>
        <xdr:cNvGraphicFramePr/>
      </xdr:nvGraphicFramePr>
      <xdr:xfrm>
        <a:off x="104775" y="9039225"/>
        <a:ext cx="66389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75</xdr:row>
      <xdr:rowOff>38100</xdr:rowOff>
    </xdr:from>
    <xdr:to>
      <xdr:col>9</xdr:col>
      <xdr:colOff>476250</xdr:colOff>
      <xdr:row>93</xdr:row>
      <xdr:rowOff>142875</xdr:rowOff>
    </xdr:to>
    <xdr:graphicFrame>
      <xdr:nvGraphicFramePr>
        <xdr:cNvPr id="20" name="Chart 154"/>
        <xdr:cNvGraphicFramePr/>
      </xdr:nvGraphicFramePr>
      <xdr:xfrm>
        <a:off x="323850" y="12182475"/>
        <a:ext cx="66389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200025</xdr:colOff>
      <xdr:row>4</xdr:row>
      <xdr:rowOff>28575</xdr:rowOff>
    </xdr:from>
    <xdr:ext cx="314325" cy="257175"/>
    <xdr:sp>
      <xdr:nvSpPr>
        <xdr:cNvPr id="1" name="TextBox 38"/>
        <xdr:cNvSpPr txBox="1">
          <a:spLocks noChangeArrowheads="1"/>
        </xdr:cNvSpPr>
      </xdr:nvSpPr>
      <xdr:spPr>
        <a:xfrm>
          <a:off x="13230225" y="6762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twoCellAnchor>
    <xdr:from>
      <xdr:col>7</xdr:col>
      <xdr:colOff>28575</xdr:colOff>
      <xdr:row>13</xdr:row>
      <xdr:rowOff>104775</xdr:rowOff>
    </xdr:from>
    <xdr:to>
      <xdr:col>16</xdr:col>
      <xdr:colOff>485775</xdr:colOff>
      <xdr:row>36</xdr:row>
      <xdr:rowOff>152400</xdr:rowOff>
    </xdr:to>
    <xdr:graphicFrame>
      <xdr:nvGraphicFramePr>
        <xdr:cNvPr id="2" name="Chart 22"/>
        <xdr:cNvGraphicFramePr/>
      </xdr:nvGraphicFramePr>
      <xdr:xfrm>
        <a:off x="4829175" y="2209800"/>
        <a:ext cx="6629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200025</xdr:colOff>
      <xdr:row>4</xdr:row>
      <xdr:rowOff>28575</xdr:rowOff>
    </xdr:from>
    <xdr:ext cx="314325" cy="257175"/>
    <xdr:sp>
      <xdr:nvSpPr>
        <xdr:cNvPr id="1" name="TextBox 38"/>
        <xdr:cNvSpPr txBox="1">
          <a:spLocks noChangeArrowheads="1"/>
        </xdr:cNvSpPr>
      </xdr:nvSpPr>
      <xdr:spPr>
        <a:xfrm>
          <a:off x="13230225" y="6762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twoCellAnchor>
    <xdr:from>
      <xdr:col>7</xdr:col>
      <xdr:colOff>495300</xdr:colOff>
      <xdr:row>19</xdr:row>
      <xdr:rowOff>66675</xdr:rowOff>
    </xdr:from>
    <xdr:to>
      <xdr:col>17</xdr:col>
      <xdr:colOff>257175</xdr:colOff>
      <xdr:row>42</xdr:row>
      <xdr:rowOff>114300</xdr:rowOff>
    </xdr:to>
    <xdr:graphicFrame>
      <xdr:nvGraphicFramePr>
        <xdr:cNvPr id="2" name="Chart 5"/>
        <xdr:cNvGraphicFramePr/>
      </xdr:nvGraphicFramePr>
      <xdr:xfrm>
        <a:off x="5295900" y="3143250"/>
        <a:ext cx="6619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7">
      <pane ySplit="2550" topLeftCell="BM1" activePane="bottomLeft" state="split"/>
      <selection pane="topLeft" activeCell="E8" sqref="E8"/>
      <selection pane="bottomLeft" activeCell="N15" sqref="N15"/>
    </sheetView>
  </sheetViews>
  <sheetFormatPr defaultColWidth="9.00390625" defaultRowHeight="12.75"/>
  <cols>
    <col min="2" max="2" width="13.125" style="0" bestFit="1" customWidth="1"/>
  </cols>
  <sheetData>
    <row r="1" spans="1:5" ht="12.75">
      <c r="A1" t="s">
        <v>0</v>
      </c>
      <c r="E1" s="1" t="s">
        <v>39</v>
      </c>
    </row>
    <row r="2" spans="5:14" ht="12.75">
      <c r="E2" s="1" t="s">
        <v>35</v>
      </c>
      <c r="N2" s="2"/>
    </row>
    <row r="3" ht="12.75">
      <c r="A3" t="s">
        <v>1</v>
      </c>
    </row>
    <row r="5" spans="1:14" ht="12.75">
      <c r="A5" s="1" t="s">
        <v>2</v>
      </c>
      <c r="B5">
        <v>8</v>
      </c>
      <c r="D5" t="s">
        <v>5</v>
      </c>
      <c r="E5">
        <v>3</v>
      </c>
      <c r="G5" s="1" t="s">
        <v>7</v>
      </c>
      <c r="H5">
        <v>0.3</v>
      </c>
      <c r="J5" t="s">
        <v>28</v>
      </c>
      <c r="K5">
        <v>1</v>
      </c>
      <c r="M5" s="1" t="s">
        <v>31</v>
      </c>
      <c r="N5">
        <v>8</v>
      </c>
    </row>
    <row r="6" spans="1:14" ht="12.75">
      <c r="A6" s="1" t="s">
        <v>3</v>
      </c>
      <c r="B6">
        <v>0</v>
      </c>
      <c r="D6" t="s">
        <v>6</v>
      </c>
      <c r="E6">
        <v>2</v>
      </c>
      <c r="G6" t="s">
        <v>10</v>
      </c>
      <c r="H6">
        <v>0</v>
      </c>
      <c r="J6" t="s">
        <v>30</v>
      </c>
      <c r="K6">
        <f>PI()/2</f>
        <v>1.5707963267948966</v>
      </c>
      <c r="M6" s="1" t="s">
        <v>32</v>
      </c>
      <c r="N6">
        <v>0</v>
      </c>
    </row>
    <row r="7" spans="1:14" ht="12.75">
      <c r="A7" s="1" t="s">
        <v>4</v>
      </c>
      <c r="B7">
        <v>0</v>
      </c>
      <c r="D7" t="s">
        <v>8</v>
      </c>
      <c r="E7">
        <v>0.2</v>
      </c>
      <c r="M7" s="1" t="s">
        <v>33</v>
      </c>
      <c r="N7">
        <v>0</v>
      </c>
    </row>
    <row r="8" spans="4:5" ht="12.75">
      <c r="D8" t="s">
        <v>29</v>
      </c>
      <c r="E8">
        <v>0.5</v>
      </c>
    </row>
    <row r="9" ht="12.75">
      <c r="A9" s="1" t="s">
        <v>11</v>
      </c>
    </row>
    <row r="10" spans="1:21" ht="12.75">
      <c r="A10" s="1" t="s">
        <v>9</v>
      </c>
      <c r="B10">
        <f>$H$6</f>
        <v>0</v>
      </c>
      <c r="C10">
        <f>B10+$H$5</f>
        <v>0.3</v>
      </c>
      <c r="D10">
        <f aca="true" t="shared" si="0" ref="D10:U10">C10+$H$5</f>
        <v>0.6</v>
      </c>
      <c r="E10">
        <f t="shared" si="0"/>
        <v>0.8999999999999999</v>
      </c>
      <c r="F10">
        <f t="shared" si="0"/>
        <v>1.2</v>
      </c>
      <c r="G10">
        <f t="shared" si="0"/>
        <v>1.5</v>
      </c>
      <c r="H10">
        <f t="shared" si="0"/>
        <v>1.8</v>
      </c>
      <c r="I10">
        <f t="shared" si="0"/>
        <v>2.1</v>
      </c>
      <c r="J10">
        <f t="shared" si="0"/>
        <v>2.4</v>
      </c>
      <c r="K10">
        <f t="shared" si="0"/>
        <v>2.6999999999999997</v>
      </c>
      <c r="L10">
        <f t="shared" si="0"/>
        <v>2.9999999999999996</v>
      </c>
      <c r="M10">
        <f t="shared" si="0"/>
        <v>3.2999999999999994</v>
      </c>
      <c r="N10">
        <f t="shared" si="0"/>
        <v>3.599999999999999</v>
      </c>
      <c r="O10">
        <f t="shared" si="0"/>
        <v>3.899999999999999</v>
      </c>
      <c r="P10">
        <f t="shared" si="0"/>
        <v>4.199999999999999</v>
      </c>
      <c r="Q10">
        <f t="shared" si="0"/>
        <v>4.499999999999999</v>
      </c>
      <c r="R10">
        <f t="shared" si="0"/>
        <v>4.799999999999999</v>
      </c>
      <c r="S10">
        <f t="shared" si="0"/>
        <v>5.099999999999999</v>
      </c>
      <c r="T10">
        <f t="shared" si="0"/>
        <v>5.399999999999999</v>
      </c>
      <c r="U10">
        <f t="shared" si="0"/>
        <v>5.699999999999998</v>
      </c>
    </row>
    <row r="11" spans="1:21" ht="12.75">
      <c r="A11" s="1" t="s">
        <v>12</v>
      </c>
      <c r="B11">
        <f>$E$7*PI()*(1-SIN(PI()*B10/$E$8))</f>
        <v>0.6283185307179586</v>
      </c>
      <c r="C11">
        <f aca="true" t="shared" si="1" ref="C11:U11">$E$7*PI()*(1-SIN(PI()*C10/$E$8))</f>
        <v>0.030752097769647414</v>
      </c>
      <c r="D11">
        <f t="shared" si="1"/>
        <v>0.9976348968160498</v>
      </c>
      <c r="E11">
        <f t="shared" si="1"/>
        <v>0.9976348968160506</v>
      </c>
      <c r="F11">
        <f t="shared" si="1"/>
        <v>0.030752097769647484</v>
      </c>
      <c r="G11">
        <f t="shared" si="1"/>
        <v>0.6283185307179584</v>
      </c>
      <c r="H11">
        <f t="shared" si="1"/>
        <v>1.2258849636662699</v>
      </c>
      <c r="I11">
        <f t="shared" si="1"/>
        <v>0.2590021646198676</v>
      </c>
      <c r="J11">
        <f t="shared" si="1"/>
        <v>0.259002164619867</v>
      </c>
      <c r="K11">
        <f t="shared" si="1"/>
        <v>1.2258849636662696</v>
      </c>
      <c r="L11">
        <f t="shared" si="1"/>
        <v>0.6283185307179613</v>
      </c>
      <c r="M11">
        <f t="shared" si="1"/>
        <v>0.030752097769646578</v>
      </c>
      <c r="N11">
        <f t="shared" si="1"/>
        <v>0.9976348968160478</v>
      </c>
      <c r="O11">
        <f t="shared" si="1"/>
        <v>0.997634896816054</v>
      </c>
      <c r="P11">
        <f t="shared" si="1"/>
        <v>0.03075209776964832</v>
      </c>
      <c r="Q11">
        <f t="shared" si="1"/>
        <v>0.6283185307179535</v>
      </c>
      <c r="R11">
        <f t="shared" si="1"/>
        <v>1.2258849636662714</v>
      </c>
      <c r="S11">
        <f t="shared" si="1"/>
        <v>0.25900216461987335</v>
      </c>
      <c r="T11">
        <f t="shared" si="1"/>
        <v>0.25900216461986303</v>
      </c>
      <c r="U11">
        <f t="shared" si="1"/>
        <v>1.2258849636662674</v>
      </c>
    </row>
    <row r="12" spans="1:21" ht="12.75">
      <c r="A12" s="1" t="s">
        <v>13</v>
      </c>
      <c r="B12">
        <f>-$E$7*(PI()/$E$8)*COS(PI()*B10/$E$8)</f>
        <v>-1.2566370614359172</v>
      </c>
      <c r="C12">
        <f aca="true" t="shared" si="2" ref="C12:U12">-$E$7*(PI()/$E$8)*COS(PI()*C10/$E$8)</f>
        <v>0.3883222077450932</v>
      </c>
      <c r="D12">
        <f t="shared" si="2"/>
        <v>1.016640738463052</v>
      </c>
      <c r="E12">
        <f t="shared" si="2"/>
        <v>-1.0166407384630511</v>
      </c>
      <c r="F12">
        <f t="shared" si="2"/>
        <v>-0.3883222077450937</v>
      </c>
      <c r="G12">
        <f t="shared" si="2"/>
        <v>1.2566370614359172</v>
      </c>
      <c r="H12">
        <f t="shared" si="2"/>
        <v>-0.3883222077450928</v>
      </c>
      <c r="I12">
        <f t="shared" si="2"/>
        <v>-1.0166407384630523</v>
      </c>
      <c r="J12">
        <f t="shared" si="2"/>
        <v>1.0166407384630516</v>
      </c>
      <c r="K12">
        <f t="shared" si="2"/>
        <v>0.38832220774509413</v>
      </c>
      <c r="L12">
        <f t="shared" si="2"/>
        <v>-1.2566370614359172</v>
      </c>
      <c r="M12">
        <f t="shared" si="2"/>
        <v>0.3883222077450881</v>
      </c>
      <c r="N12">
        <f t="shared" si="2"/>
        <v>1.0166407384630551</v>
      </c>
      <c r="O12">
        <f t="shared" si="2"/>
        <v>-1.016640738463046</v>
      </c>
      <c r="P12">
        <f t="shared" si="2"/>
        <v>-0.3883222077450988</v>
      </c>
      <c r="Q12">
        <f t="shared" si="2"/>
        <v>1.2566370614359172</v>
      </c>
      <c r="R12">
        <f t="shared" si="2"/>
        <v>-0.3883222077450834</v>
      </c>
      <c r="S12">
        <f t="shared" si="2"/>
        <v>-1.0166407384630607</v>
      </c>
      <c r="T12">
        <f t="shared" si="2"/>
        <v>1.0166407384630456</v>
      </c>
      <c r="U12">
        <f t="shared" si="2"/>
        <v>0.38832220774510773</v>
      </c>
    </row>
    <row r="13" spans="1:21" ht="12.75">
      <c r="A13" s="1" t="s">
        <v>14</v>
      </c>
      <c r="B13">
        <f>$E$7*(PI()*PI()/$E$8*$E$8)*SIN(PI()*B10/$E$8)</f>
        <v>0</v>
      </c>
      <c r="C13">
        <f aca="true" t="shared" si="3" ref="C13:U13">$E$7*(PI()*PI()/$E$8*$E$8)*SIN(PI()*C10/$E$8)</f>
        <v>1.8773103157822721</v>
      </c>
      <c r="D13">
        <f t="shared" si="3"/>
        <v>-1.160241582584242</v>
      </c>
      <c r="E13">
        <f t="shared" si="3"/>
        <v>-1.160241582584244</v>
      </c>
      <c r="F13">
        <f t="shared" si="3"/>
        <v>1.877310315782272</v>
      </c>
      <c r="G13">
        <f t="shared" si="3"/>
        <v>7.255038349532366E-16</v>
      </c>
      <c r="H13">
        <f t="shared" si="3"/>
        <v>-1.8773103157822724</v>
      </c>
      <c r="I13">
        <f t="shared" si="3"/>
        <v>1.1602415825842414</v>
      </c>
      <c r="J13">
        <f t="shared" si="3"/>
        <v>1.1602415825842431</v>
      </c>
      <c r="K13">
        <f t="shared" si="3"/>
        <v>-1.8773103157822717</v>
      </c>
      <c r="L13">
        <f t="shared" si="3"/>
        <v>-8.463783381926431E-15</v>
      </c>
      <c r="M13">
        <f t="shared" si="3"/>
        <v>1.8773103157822748</v>
      </c>
      <c r="N13">
        <f t="shared" si="3"/>
        <v>-1.1602415825842354</v>
      </c>
      <c r="O13">
        <f t="shared" si="3"/>
        <v>-1.1602415825842551</v>
      </c>
      <c r="P13">
        <f t="shared" si="3"/>
        <v>1.8773103157822695</v>
      </c>
      <c r="Q13">
        <f t="shared" si="3"/>
        <v>1.6202062928899623E-14</v>
      </c>
      <c r="R13">
        <f t="shared" si="3"/>
        <v>-1.877310315782277</v>
      </c>
      <c r="S13">
        <f t="shared" si="3"/>
        <v>1.1602415825842232</v>
      </c>
      <c r="T13">
        <f t="shared" si="3"/>
        <v>1.1602415825842556</v>
      </c>
      <c r="U13">
        <f t="shared" si="3"/>
        <v>-1.8773103157822648</v>
      </c>
    </row>
    <row r="14" spans="1:21" ht="12.75">
      <c r="A14" s="1" t="s">
        <v>15</v>
      </c>
      <c r="B14">
        <f>($E$6+$E$5)+($B$5-($E$6+$E$5))*COS(B11-$B$11)-$B$6*SIN(B11-$B$11)</f>
        <v>8</v>
      </c>
      <c r="C14">
        <f aca="true" t="shared" si="4" ref="C14:U14">($E$6+$E$5)+($B$5-($E$6+$E$5))*COS(C11-$B$11)-$B$6*SIN(C11-$B$11)</f>
        <v>7.480121794857474</v>
      </c>
      <c r="D14">
        <f t="shared" si="4"/>
        <v>7.797723020874389</v>
      </c>
      <c r="E14">
        <f t="shared" si="4"/>
        <v>7.797723020874388</v>
      </c>
      <c r="F14">
        <f t="shared" si="4"/>
        <v>7.480121794857474</v>
      </c>
      <c r="G14">
        <f t="shared" si="4"/>
        <v>8</v>
      </c>
      <c r="H14">
        <f t="shared" si="4"/>
        <v>7.480121794857474</v>
      </c>
      <c r="I14">
        <f t="shared" si="4"/>
        <v>7.797723020874389</v>
      </c>
      <c r="J14">
        <f t="shared" si="4"/>
        <v>7.797723020874388</v>
      </c>
      <c r="K14">
        <f t="shared" si="4"/>
        <v>7.480121794857474</v>
      </c>
      <c r="L14">
        <f t="shared" si="4"/>
        <v>8</v>
      </c>
      <c r="M14">
        <f t="shared" si="4"/>
        <v>7.480121794857472</v>
      </c>
      <c r="N14">
        <f t="shared" si="4"/>
        <v>7.797723020874391</v>
      </c>
      <c r="O14">
        <f t="shared" si="4"/>
        <v>7.797723020874384</v>
      </c>
      <c r="P14">
        <f t="shared" si="4"/>
        <v>7.4801217948574745</v>
      </c>
      <c r="Q14">
        <f t="shared" si="4"/>
        <v>8</v>
      </c>
      <c r="R14">
        <f t="shared" si="4"/>
        <v>7.480121794857471</v>
      </c>
      <c r="S14">
        <f t="shared" si="4"/>
        <v>7.797723020874395</v>
      </c>
      <c r="T14">
        <f t="shared" si="4"/>
        <v>7.7977230208743835</v>
      </c>
      <c r="U14">
        <f t="shared" si="4"/>
        <v>7.480121794857477</v>
      </c>
    </row>
    <row r="15" spans="1:21" ht="12.75">
      <c r="A15" s="1" t="s">
        <v>16</v>
      </c>
      <c r="B15">
        <f>($B$5-($E$6+$E$5))*SIN(B11-$B$11)+$B$6*COS(B11-$B$11)</f>
        <v>0</v>
      </c>
      <c r="C15">
        <f aca="true" t="shared" si="5" ref="C15:U15">($B$5-($E$6+$E$5))*SIN(C11-$B$11)+$B$6*COS(C11-$B$11)</f>
        <v>-1.6878968815282958</v>
      </c>
      <c r="D15">
        <f t="shared" si="5"/>
        <v>1.0829339307960966</v>
      </c>
      <c r="E15">
        <f t="shared" si="5"/>
        <v>1.0829339307960988</v>
      </c>
      <c r="F15">
        <f t="shared" si="5"/>
        <v>-1.6878968815282955</v>
      </c>
      <c r="G15">
        <f t="shared" si="5"/>
        <v>-6.661338147750939E-16</v>
      </c>
      <c r="H15">
        <f t="shared" si="5"/>
        <v>1.6878968815282958</v>
      </c>
      <c r="I15">
        <f t="shared" si="5"/>
        <v>-1.0829339307960963</v>
      </c>
      <c r="J15">
        <f t="shared" si="5"/>
        <v>-1.082933930796098</v>
      </c>
      <c r="K15">
        <f t="shared" si="5"/>
        <v>1.687896881528295</v>
      </c>
      <c r="L15">
        <f t="shared" si="5"/>
        <v>7.993605777301127E-15</v>
      </c>
      <c r="M15">
        <f t="shared" si="5"/>
        <v>-1.6878968815282973</v>
      </c>
      <c r="N15">
        <f>($B$5-($E$6+$E$5))*SIN(N11-$B$11)+$B$6*COS(N11-$B$11)</f>
        <v>1.082933930796091</v>
      </c>
      <c r="O15">
        <f t="shared" si="5"/>
        <v>1.0829339307961083</v>
      </c>
      <c r="P15">
        <f t="shared" si="5"/>
        <v>-1.6878968815282933</v>
      </c>
      <c r="Q15">
        <f t="shared" si="5"/>
        <v>-1.532107773982716E-14</v>
      </c>
      <c r="R15">
        <f t="shared" si="5"/>
        <v>1.6878968815282995</v>
      </c>
      <c r="S15">
        <f t="shared" si="5"/>
        <v>-1.0829339307960804</v>
      </c>
      <c r="T15">
        <f t="shared" si="5"/>
        <v>-1.0829339307961092</v>
      </c>
      <c r="U15">
        <f t="shared" si="5"/>
        <v>1.6878968815282893</v>
      </c>
    </row>
    <row r="16" spans="1:21" ht="12.75">
      <c r="A16" s="1" t="s">
        <v>17</v>
      </c>
      <c r="B16">
        <f>$B$7</f>
        <v>0</v>
      </c>
      <c r="C16">
        <f aca="true" t="shared" si="6" ref="C16:U16">$B$7</f>
        <v>0</v>
      </c>
      <c r="D16">
        <f t="shared" si="6"/>
        <v>0</v>
      </c>
      <c r="E16">
        <f t="shared" si="6"/>
        <v>0</v>
      </c>
      <c r="F16">
        <f t="shared" si="6"/>
        <v>0</v>
      </c>
      <c r="G16">
        <f t="shared" si="6"/>
        <v>0</v>
      </c>
      <c r="H16">
        <f t="shared" si="6"/>
        <v>0</v>
      </c>
      <c r="I16">
        <f t="shared" si="6"/>
        <v>0</v>
      </c>
      <c r="J16">
        <f t="shared" si="6"/>
        <v>0</v>
      </c>
      <c r="K16">
        <f t="shared" si="6"/>
        <v>0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f t="shared" si="6"/>
        <v>0</v>
      </c>
      <c r="R16">
        <f t="shared" si="6"/>
        <v>0</v>
      </c>
      <c r="S16">
        <f t="shared" si="6"/>
        <v>0</v>
      </c>
      <c r="T16">
        <f t="shared" si="6"/>
        <v>0</v>
      </c>
      <c r="U16">
        <f t="shared" si="6"/>
        <v>0</v>
      </c>
    </row>
    <row r="17" spans="1:21" ht="12.75">
      <c r="A17" s="1" t="s">
        <v>18</v>
      </c>
      <c r="B17">
        <f>-($B$5-($E$6+$E$5))*B12*SIN(B11-$B$11)-$B$6*B12*COS(B11-$B$11)</f>
        <v>0</v>
      </c>
      <c r="C17">
        <f aca="true" t="shared" si="7" ref="C17:U17">-($B$5-($E$6+$E$5))*C12*SIN(C11-$B$11)-$B$6*C12*COS(C11-$B$11)</f>
        <v>0.6554478434811258</v>
      </c>
      <c r="D17">
        <f t="shared" si="7"/>
        <v>-1.1009547511112392</v>
      </c>
      <c r="E17">
        <f t="shared" si="7"/>
        <v>1.1009547511112405</v>
      </c>
      <c r="F17">
        <f t="shared" si="7"/>
        <v>-0.6554478434811265</v>
      </c>
      <c r="G17">
        <f t="shared" si="7"/>
        <v>8.370884395220716E-16</v>
      </c>
      <c r="H17">
        <f t="shared" si="7"/>
        <v>0.6554478434811252</v>
      </c>
      <c r="I17">
        <f t="shared" si="7"/>
        <v>-1.1009547511112394</v>
      </c>
      <c r="J17">
        <f t="shared" si="7"/>
        <v>1.1009547511112403</v>
      </c>
      <c r="K17">
        <f t="shared" si="7"/>
        <v>-0.6554478434811272</v>
      </c>
      <c r="L17">
        <f t="shared" si="7"/>
        <v>1.004506127426486E-14</v>
      </c>
      <c r="M17">
        <f t="shared" si="7"/>
        <v>0.6554478434811178</v>
      </c>
      <c r="N17">
        <f t="shared" si="7"/>
        <v>-1.1009547511112372</v>
      </c>
      <c r="O17">
        <f t="shared" si="7"/>
        <v>1.100954751111245</v>
      </c>
      <c r="P17">
        <f t="shared" si="7"/>
        <v>-0.6554478434811344</v>
      </c>
      <c r="Q17">
        <f t="shared" si="7"/>
        <v>1.925303410900765E-14</v>
      </c>
      <c r="R17">
        <f t="shared" si="7"/>
        <v>0.6554478434811107</v>
      </c>
      <c r="S17">
        <f t="shared" si="7"/>
        <v>-1.100954751111232</v>
      </c>
      <c r="T17">
        <f t="shared" si="7"/>
        <v>1.100954751111245</v>
      </c>
      <c r="U17">
        <f t="shared" si="7"/>
        <v>-0.6554478434811478</v>
      </c>
    </row>
    <row r="18" spans="1:21" ht="12.75">
      <c r="A18" s="1" t="s">
        <v>19</v>
      </c>
      <c r="B18">
        <f>-($B$5-($E$6+$E$5))*(B12*B12*COS(B11-$B$11)+B13*SIN(B11-$B$11))-$B$6*(-B12*B12*SIN(B11-$B$11)+B13*COS(B11-$B$11))</f>
        <v>-4.737410112522891</v>
      </c>
      <c r="C18">
        <f aca="true" t="shared" si="8" ref="C18:U18">-($B$5-($E$6+$E$5))*(C12*C12*COS(C11-$B$11)+C13*SIN(C11-$B$11))-$B$6*(-C12*C12*SIN(C11-$B$11)+C13*COS(C11-$B$11))</f>
        <v>2.794718401889872</v>
      </c>
      <c r="D18">
        <f t="shared" si="8"/>
        <v>-1.6351451265048809</v>
      </c>
      <c r="E18">
        <f t="shared" si="8"/>
        <v>-1.6351451265048702</v>
      </c>
      <c r="F18">
        <f t="shared" si="8"/>
        <v>2.7947184018898703</v>
      </c>
      <c r="G18">
        <f t="shared" si="8"/>
        <v>-4.737410112522891</v>
      </c>
      <c r="H18">
        <f t="shared" si="8"/>
        <v>2.794718401889874</v>
      </c>
      <c r="I18">
        <f t="shared" si="8"/>
        <v>-1.635145126504883</v>
      </c>
      <c r="J18">
        <f t="shared" si="8"/>
        <v>-1.635145126504875</v>
      </c>
      <c r="K18">
        <f t="shared" si="8"/>
        <v>2.7947184018898685</v>
      </c>
      <c r="L18">
        <f t="shared" si="8"/>
        <v>-4.737410112522891</v>
      </c>
      <c r="M18">
        <f t="shared" si="8"/>
        <v>2.7947184018898907</v>
      </c>
      <c r="N18">
        <f t="shared" si="8"/>
        <v>-1.635145126504914</v>
      </c>
      <c r="O18">
        <f t="shared" si="8"/>
        <v>-1.635145126504814</v>
      </c>
      <c r="P18">
        <f t="shared" si="8"/>
        <v>2.7947184018898525</v>
      </c>
      <c r="Q18">
        <f t="shared" si="8"/>
        <v>-4.737410112522891</v>
      </c>
      <c r="R18">
        <f t="shared" si="8"/>
        <v>2.7947184018899067</v>
      </c>
      <c r="S18">
        <f t="shared" si="8"/>
        <v>-1.635145126504976</v>
      </c>
      <c r="T18">
        <f t="shared" si="8"/>
        <v>-1.63514512650481</v>
      </c>
      <c r="U18">
        <f t="shared" si="8"/>
        <v>2.7947184018898197</v>
      </c>
    </row>
    <row r="19" spans="1:21" ht="12.75">
      <c r="A19" s="1" t="s">
        <v>20</v>
      </c>
      <c r="B19">
        <f>($B$5-($E$6+$E$5))*COS(B11-$B$11)*B12-$B$6*SIN(B11-$B$11)*B12</f>
        <v>-3.7699111843077517</v>
      </c>
      <c r="C19">
        <f aca="true" t="shared" si="9" ref="C19:U19">($B$5-($E$6+$E$5))*COS(C11-$B$11)*C12-$B$6*SIN(C11-$B$11)*C12</f>
        <v>0.9630863708557773</v>
      </c>
      <c r="D19">
        <f t="shared" si="9"/>
        <v>2.8442791979568196</v>
      </c>
      <c r="E19">
        <f t="shared" si="9"/>
        <v>-2.844279197956816</v>
      </c>
      <c r="F19">
        <f t="shared" si="9"/>
        <v>-0.9630863708557785</v>
      </c>
      <c r="G19">
        <f t="shared" si="9"/>
        <v>3.7699111843077517</v>
      </c>
      <c r="H19">
        <f t="shared" si="9"/>
        <v>-0.9630863708557763</v>
      </c>
      <c r="I19">
        <f t="shared" si="9"/>
        <v>-2.84427919795682</v>
      </c>
      <c r="J19">
        <f t="shared" si="9"/>
        <v>2.8442791979568174</v>
      </c>
      <c r="K19">
        <f t="shared" si="9"/>
        <v>0.9630863708557796</v>
      </c>
      <c r="L19">
        <f t="shared" si="9"/>
        <v>-3.7699111843077517</v>
      </c>
      <c r="M19">
        <f t="shared" si="9"/>
        <v>0.9630863708557639</v>
      </c>
      <c r="N19">
        <f t="shared" si="9"/>
        <v>2.84427919795683</v>
      </c>
      <c r="O19">
        <f t="shared" si="9"/>
        <v>-2.844279197956798</v>
      </c>
      <c r="P19">
        <f t="shared" si="9"/>
        <v>-0.9630863708557915</v>
      </c>
      <c r="Q19">
        <f t="shared" si="9"/>
        <v>3.7699111843077517</v>
      </c>
      <c r="R19">
        <f t="shared" si="9"/>
        <v>-0.963086370855752</v>
      </c>
      <c r="S19">
        <f t="shared" si="9"/>
        <v>-2.84427919795685</v>
      </c>
      <c r="T19">
        <f t="shared" si="9"/>
        <v>2.844279197956796</v>
      </c>
      <c r="U19">
        <f t="shared" si="9"/>
        <v>0.9630863708558147</v>
      </c>
    </row>
    <row r="20" spans="1:21" ht="12.75">
      <c r="A20" s="1" t="s">
        <v>21</v>
      </c>
      <c r="B20">
        <f>($B$5-($E$6+$E$5))*(-B12*B12*SIN(B11-$B$11)+B13*COS(B11-$B$11))-$B$6*(COS(B11-$B$11)*B12*B12+B13*SIN(B11-$B$11))</f>
        <v>0</v>
      </c>
      <c r="C20">
        <f aca="true" t="shared" si="10" ref="C20:U20">($B$5-($E$6+$E$5))*(-C12*C12*SIN(C11-$B$11)+C13*COS(C11-$B$11))-$B$6*(COS(C11-$B$11)*C12*C12+C13*SIN(C11-$B$11))</f>
        <v>4.91048318352473</v>
      </c>
      <c r="D20">
        <f t="shared" si="10"/>
        <v>-4.365310036555803</v>
      </c>
      <c r="E20">
        <f t="shared" si="10"/>
        <v>-4.365310036555808</v>
      </c>
      <c r="F20">
        <f t="shared" si="10"/>
        <v>4.910483183524731</v>
      </c>
      <c r="G20">
        <f t="shared" si="10"/>
        <v>3.2284278616627033E-15</v>
      </c>
      <c r="H20">
        <f t="shared" si="10"/>
        <v>-4.91048318352473</v>
      </c>
      <c r="I20">
        <f t="shared" si="10"/>
        <v>4.365310036555802</v>
      </c>
      <c r="J20">
        <f t="shared" si="10"/>
        <v>4.365310036555806</v>
      </c>
      <c r="K20">
        <f t="shared" si="10"/>
        <v>-4.910483183524731</v>
      </c>
      <c r="L20">
        <f t="shared" si="10"/>
        <v>-3.8014346427415214E-14</v>
      </c>
      <c r="M20">
        <f t="shared" si="10"/>
        <v>4.910483183524728</v>
      </c>
      <c r="N20">
        <f t="shared" si="10"/>
        <v>-4.365310036555788</v>
      </c>
      <c r="O20">
        <f t="shared" si="10"/>
        <v>-4.365310036555834</v>
      </c>
      <c r="P20">
        <f t="shared" si="10"/>
        <v>4.9104831835247325</v>
      </c>
      <c r="Q20">
        <f t="shared" si="10"/>
        <v>7.280026499316773E-14</v>
      </c>
      <c r="R20">
        <f t="shared" si="10"/>
        <v>-4.910483183524725</v>
      </c>
      <c r="S20">
        <f t="shared" si="10"/>
        <v>4.365310036555759</v>
      </c>
      <c r="T20">
        <f t="shared" si="10"/>
        <v>4.365310036555834</v>
      </c>
      <c r="U20">
        <f t="shared" si="10"/>
        <v>-4.910483183524737</v>
      </c>
    </row>
    <row r="21" spans="1:21" ht="12.75">
      <c r="A21" s="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s="1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4" ht="12.75">
      <c r="A24" s="1" t="s">
        <v>24</v>
      </c>
    </row>
    <row r="25" spans="1:21" ht="12.75">
      <c r="A25" s="1" t="s">
        <v>25</v>
      </c>
      <c r="B25">
        <f>$K$5*COS($K$6*B10)</f>
        <v>1</v>
      </c>
      <c r="C25">
        <f aca="true" t="shared" si="11" ref="C25:U25">$K$5*COS($K$6*C10)</f>
        <v>0.8910065241883679</v>
      </c>
      <c r="D25">
        <f t="shared" si="11"/>
        <v>0.5877852522924731</v>
      </c>
      <c r="E25">
        <f t="shared" si="11"/>
        <v>0.15643446504023115</v>
      </c>
      <c r="F25">
        <f t="shared" si="11"/>
        <v>-0.30901699437494734</v>
      </c>
      <c r="G25">
        <f t="shared" si="11"/>
        <v>-0.7071067811865475</v>
      </c>
      <c r="H25">
        <f t="shared" si="11"/>
        <v>-0.9510565162951535</v>
      </c>
      <c r="I25">
        <f t="shared" si="11"/>
        <v>-0.9876883405951378</v>
      </c>
      <c r="J25">
        <f t="shared" si="11"/>
        <v>-0.8090169943749476</v>
      </c>
      <c r="K25">
        <f t="shared" si="11"/>
        <v>-0.4539904997395469</v>
      </c>
      <c r="L25">
        <f t="shared" si="11"/>
        <v>-1.0719506879364182E-15</v>
      </c>
      <c r="M25">
        <f t="shared" si="11"/>
        <v>0.4539904997395458</v>
      </c>
      <c r="N25">
        <f t="shared" si="11"/>
        <v>0.8090169943749468</v>
      </c>
      <c r="O25">
        <f t="shared" si="11"/>
        <v>0.9876883405951374</v>
      </c>
      <c r="P25">
        <f t="shared" si="11"/>
        <v>0.951056516295154</v>
      </c>
      <c r="Q25">
        <f t="shared" si="11"/>
        <v>0.707106781186549</v>
      </c>
      <c r="R25">
        <f t="shared" si="11"/>
        <v>0.3090169943749494</v>
      </c>
      <c r="S25">
        <f t="shared" si="11"/>
        <v>-0.15643446504022793</v>
      </c>
      <c r="T25">
        <f t="shared" si="11"/>
        <v>-0.5877852522924715</v>
      </c>
      <c r="U25">
        <f t="shared" si="11"/>
        <v>-0.8910065241883665</v>
      </c>
    </row>
    <row r="26" spans="1:21" ht="12.75">
      <c r="A26" s="1" t="s">
        <v>26</v>
      </c>
      <c r="B26">
        <f>-$K$5*$K$6*SIN(B10*$K$6)</f>
        <v>0</v>
      </c>
      <c r="C26">
        <f aca="true" t="shared" si="12" ref="C26:U26">-$K$5*$K$6*SIN(C10*$K$6)</f>
        <v>-0.7131266093906595</v>
      </c>
      <c r="D26">
        <f t="shared" si="12"/>
        <v>-1.2708009230788149</v>
      </c>
      <c r="E26">
        <f t="shared" si="12"/>
        <v>-1.551457217424989</v>
      </c>
      <c r="F26">
        <f t="shared" si="12"/>
        <v>-1.493916082370778</v>
      </c>
      <c r="G26">
        <f t="shared" si="12"/>
        <v>-1.1107207345395915</v>
      </c>
      <c r="H26">
        <f t="shared" si="12"/>
        <v>-0.48540275968136676</v>
      </c>
      <c r="I26">
        <f t="shared" si="12"/>
        <v>0.24572668306931908</v>
      </c>
      <c r="J26">
        <f t="shared" si="12"/>
        <v>0.9232909152452282</v>
      </c>
      <c r="K26">
        <f t="shared" si="12"/>
        <v>1.3995897753453763</v>
      </c>
      <c r="L26">
        <f t="shared" si="12"/>
        <v>1.5707963267948966</v>
      </c>
      <c r="M26">
        <f t="shared" si="12"/>
        <v>1.3995897753453772</v>
      </c>
      <c r="N26">
        <f t="shared" si="12"/>
        <v>0.9232909152452298</v>
      </c>
      <c r="O26">
        <f t="shared" si="12"/>
        <v>0.24572668306932244</v>
      </c>
      <c r="P26">
        <f t="shared" si="12"/>
        <v>-0.4854027596813649</v>
      </c>
      <c r="Q26">
        <f t="shared" si="12"/>
        <v>-1.110720734539589</v>
      </c>
      <c r="R26">
        <f t="shared" si="12"/>
        <v>-1.4939160823707769</v>
      </c>
      <c r="S26">
        <f t="shared" si="12"/>
        <v>-1.5514572174249899</v>
      </c>
      <c r="T26">
        <f t="shared" si="12"/>
        <v>-1.2708009230788169</v>
      </c>
      <c r="U26">
        <f t="shared" si="12"/>
        <v>-0.7131266093906637</v>
      </c>
    </row>
    <row r="27" spans="1:21" ht="12.75">
      <c r="A27" s="1" t="s">
        <v>27</v>
      </c>
      <c r="B27">
        <f>-$K$5*$K$6*$K$6*COS(B10*$K$6)</f>
        <v>-2.4674011002723395</v>
      </c>
      <c r="C27">
        <f aca="true" t="shared" si="13" ref="C27:U27">-$K$5*$K$6*$K$6*COS(C10*$K$6)</f>
        <v>-2.198470478132212</v>
      </c>
      <c r="D27">
        <f t="shared" si="13"/>
        <v>-1.4503019782303028</v>
      </c>
      <c r="E27">
        <f t="shared" si="13"/>
        <v>-0.38598657116078117</v>
      </c>
      <c r="F27">
        <f t="shared" si="13"/>
        <v>0.7624688719235964</v>
      </c>
      <c r="G27">
        <f t="shared" si="13"/>
        <v>1.7447160499097196</v>
      </c>
      <c r="H27">
        <f t="shared" si="13"/>
        <v>2.34663789472784</v>
      </c>
      <c r="I27">
        <f t="shared" si="13"/>
        <v>2.437023298310604</v>
      </c>
      <c r="J27">
        <f t="shared" si="13"/>
        <v>1.9961694220597668</v>
      </c>
      <c r="K27">
        <f t="shared" si="13"/>
        <v>1.1201766585705473</v>
      </c>
      <c r="L27">
        <f t="shared" si="13"/>
        <v>2.6449323068520097E-15</v>
      </c>
      <c r="M27">
        <f t="shared" si="13"/>
        <v>-1.1201766585705446</v>
      </c>
      <c r="N27">
        <f t="shared" si="13"/>
        <v>-1.9961694220597648</v>
      </c>
      <c r="O27">
        <f t="shared" si="13"/>
        <v>-2.4370232983106033</v>
      </c>
      <c r="P27">
        <f t="shared" si="13"/>
        <v>-2.346637894727841</v>
      </c>
      <c r="Q27">
        <f t="shared" si="13"/>
        <v>-1.7447160499097234</v>
      </c>
      <c r="R27">
        <f t="shared" si="13"/>
        <v>-0.7624688719236015</v>
      </c>
      <c r="S27">
        <f t="shared" si="13"/>
        <v>0.38598657116077323</v>
      </c>
      <c r="T27">
        <f t="shared" si="13"/>
        <v>1.4503019782302988</v>
      </c>
      <c r="U27">
        <f t="shared" si="13"/>
        <v>2.1984704781322084</v>
      </c>
    </row>
    <row r="28" spans="1:21" ht="12.75">
      <c r="A28" s="1" t="s">
        <v>15</v>
      </c>
      <c r="B28">
        <f>$N$5*COS(B25-$B$25)+$N$7*SIN(B25-$B$25)</f>
        <v>8</v>
      </c>
      <c r="C28">
        <f aca="true" t="shared" si="14" ref="C28:O28">$N$5*COS(C25-$B$25)+$N$7*SIN(C25-$B$25)</f>
        <v>7.952528711754187</v>
      </c>
      <c r="D28">
        <f t="shared" si="14"/>
        <v>7.329886041246572</v>
      </c>
      <c r="E28">
        <f t="shared" si="14"/>
        <v>5.318428301231751</v>
      </c>
      <c r="F28">
        <f t="shared" si="14"/>
        <v>2.070397384333965</v>
      </c>
      <c r="G28">
        <f t="shared" si="14"/>
        <v>-1.0871098085722384</v>
      </c>
      <c r="H28">
        <f t="shared" si="14"/>
        <v>-2.969296685138397</v>
      </c>
      <c r="I28">
        <f t="shared" si="14"/>
        <v>-3.2393649632582613</v>
      </c>
      <c r="J28">
        <f t="shared" si="14"/>
        <v>-1.887791343229991</v>
      </c>
      <c r="K28">
        <f t="shared" si="14"/>
        <v>0.9323231960140658</v>
      </c>
      <c r="L28">
        <f t="shared" si="14"/>
        <v>4.32241844694511</v>
      </c>
      <c r="M28">
        <f t="shared" si="14"/>
        <v>6.83682809556721</v>
      </c>
      <c r="N28">
        <f t="shared" si="14"/>
        <v>7.854544890685832</v>
      </c>
      <c r="O28">
        <f t="shared" si="14"/>
        <v>7.99939369982928</v>
      </c>
      <c r="P28">
        <f aca="true" t="shared" si="15" ref="P28:U28">$N$5*COS(P25-$B$25)+$N$7*SIN(P25-$B$25)</f>
        <v>7.990420054208822</v>
      </c>
      <c r="Q28">
        <f t="shared" si="15"/>
        <v>7.659300349752367</v>
      </c>
      <c r="R28">
        <f t="shared" si="15"/>
        <v>6.1649593827175675</v>
      </c>
      <c r="S28">
        <f t="shared" si="15"/>
        <v>3.2208470208691415</v>
      </c>
      <c r="T28">
        <f t="shared" si="15"/>
        <v>-0.1359048662020684</v>
      </c>
      <c r="U28">
        <f t="shared" si="15"/>
        <v>-2.5181286438086423</v>
      </c>
    </row>
    <row r="29" spans="1:21" ht="12.75">
      <c r="A29" s="1" t="s">
        <v>16</v>
      </c>
      <c r="B29">
        <f>$N$6</f>
        <v>0</v>
      </c>
      <c r="C29">
        <f aca="true" t="shared" si="16" ref="C29:U29">$N$6</f>
        <v>0</v>
      </c>
      <c r="D29">
        <f t="shared" si="16"/>
        <v>0</v>
      </c>
      <c r="E29">
        <f t="shared" si="16"/>
        <v>0</v>
      </c>
      <c r="F29">
        <f t="shared" si="16"/>
        <v>0</v>
      </c>
      <c r="G29">
        <f t="shared" si="16"/>
        <v>0</v>
      </c>
      <c r="H29">
        <f t="shared" si="16"/>
        <v>0</v>
      </c>
      <c r="I29">
        <f t="shared" si="16"/>
        <v>0</v>
      </c>
      <c r="J29">
        <f t="shared" si="16"/>
        <v>0</v>
      </c>
      <c r="K29">
        <f t="shared" si="16"/>
        <v>0</v>
      </c>
      <c r="L29">
        <f t="shared" si="16"/>
        <v>0</v>
      </c>
      <c r="M29">
        <f t="shared" si="16"/>
        <v>0</v>
      </c>
      <c r="N29">
        <f t="shared" si="16"/>
        <v>0</v>
      </c>
      <c r="O29">
        <f t="shared" si="16"/>
        <v>0</v>
      </c>
      <c r="P29">
        <f t="shared" si="16"/>
        <v>0</v>
      </c>
      <c r="Q29">
        <f t="shared" si="16"/>
        <v>0</v>
      </c>
      <c r="R29">
        <f t="shared" si="16"/>
        <v>0</v>
      </c>
      <c r="S29">
        <f t="shared" si="16"/>
        <v>0</v>
      </c>
      <c r="T29">
        <f t="shared" si="16"/>
        <v>0</v>
      </c>
      <c r="U29">
        <f t="shared" si="16"/>
        <v>0</v>
      </c>
    </row>
    <row r="30" spans="1:21" ht="12.75">
      <c r="A30" s="1" t="s">
        <v>17</v>
      </c>
      <c r="B30">
        <f>-$N$5*SIN(B25-$B$25)+$N$7*COS(B25-$B$25)</f>
        <v>0</v>
      </c>
      <c r="C30">
        <f aca="true" t="shared" si="17" ref="C30:U30">-$N$5*SIN(C25-$B$25)+$N$7*COS(C25-$B$25)</f>
        <v>0.8702224363490572</v>
      </c>
      <c r="D30">
        <f t="shared" si="17"/>
        <v>3.2051163196268972</v>
      </c>
      <c r="E30">
        <f t="shared" si="17"/>
        <v>5.976145949075972</v>
      </c>
      <c r="F30">
        <f t="shared" si="17"/>
        <v>7.727448134471242</v>
      </c>
      <c r="G30">
        <f t="shared" si="17"/>
        <v>7.9257928476655275</v>
      </c>
      <c r="H30">
        <f t="shared" si="17"/>
        <v>7.428544756251128</v>
      </c>
      <c r="I30">
        <f t="shared" si="17"/>
        <v>7.314814736875761</v>
      </c>
      <c r="J30">
        <f t="shared" si="17"/>
        <v>7.774075111833298</v>
      </c>
      <c r="K30">
        <f t="shared" si="17"/>
        <v>7.945487616136226</v>
      </c>
      <c r="L30">
        <f t="shared" si="17"/>
        <v>6.7317678784631765</v>
      </c>
      <c r="M30">
        <f t="shared" si="17"/>
        <v>4.154248619385079</v>
      </c>
      <c r="N30">
        <f t="shared" si="17"/>
        <v>1.5185929540864762</v>
      </c>
      <c r="O30">
        <f t="shared" si="17"/>
        <v>0.09849078703926237</v>
      </c>
      <c r="P30">
        <f t="shared" si="17"/>
        <v>0.39139156518439616</v>
      </c>
      <c r="Q30">
        <f t="shared" si="17"/>
        <v>2.309787469072269</v>
      </c>
      <c r="R30">
        <f t="shared" si="17"/>
        <v>5.098360109823808</v>
      </c>
      <c r="S30">
        <f t="shared" si="17"/>
        <v>7.322987400518888</v>
      </c>
      <c r="T30">
        <f t="shared" si="17"/>
        <v>7.998845533409343</v>
      </c>
      <c r="U30">
        <f t="shared" si="17"/>
        <v>7.593354208334446</v>
      </c>
    </row>
    <row r="31" spans="1:21" ht="12.75">
      <c r="A31" s="1" t="s">
        <v>18</v>
      </c>
      <c r="B31">
        <f>-$N$5*B26*SIN(B25-$B$25)+$N$7*B26*COS(B25-$B$25)</f>
        <v>0</v>
      </c>
      <c r="C31">
        <f aca="true" t="shared" si="18" ref="C31:U31">-$N$5*C26*SIN(C25-$B$25)+$N$7*C26*COS(C25-$B$25)</f>
        <v>-0.6205787754492822</v>
      </c>
      <c r="D31">
        <f t="shared" si="18"/>
        <v>-4.0730647775568345</v>
      </c>
      <c r="E31">
        <f t="shared" si="18"/>
        <v>-9.271734765079028</v>
      </c>
      <c r="F31">
        <f t="shared" si="18"/>
        <v>-11.544159043772655</v>
      </c>
      <c r="G31">
        <f t="shared" si="18"/>
        <v>-8.803342453567696</v>
      </c>
      <c r="H31">
        <f t="shared" si="18"/>
        <v>-3.6058361251008435</v>
      </c>
      <c r="I31">
        <f t="shared" si="18"/>
        <v>1.7974451625590546</v>
      </c>
      <c r="J31">
        <f t="shared" si="18"/>
        <v>7.177732925189716</v>
      </c>
      <c r="K31">
        <f t="shared" si="18"/>
        <v>11.12042322767757</v>
      </c>
      <c r="L31">
        <f t="shared" si="18"/>
        <v>10.57423625632583</v>
      </c>
      <c r="M31">
        <f t="shared" si="18"/>
        <v>5.814243891934006</v>
      </c>
      <c r="N31">
        <f t="shared" si="18"/>
        <v>1.4021030784634598</v>
      </c>
      <c r="O31">
        <f t="shared" si="18"/>
        <v>0.024201814412044952</v>
      </c>
      <c r="P31">
        <f t="shared" si="18"/>
        <v>-0.18998254585651472</v>
      </c>
      <c r="Q31">
        <f t="shared" si="18"/>
        <v>-2.565528834278289</v>
      </c>
      <c r="R31">
        <f t="shared" si="18"/>
        <v>-7.616522161783427</v>
      </c>
      <c r="S31">
        <f t="shared" si="18"/>
        <v>-11.361301655647294</v>
      </c>
      <c r="T31">
        <f t="shared" si="18"/>
        <v>-10.164940287421464</v>
      </c>
      <c r="U31">
        <f t="shared" si="18"/>
        <v>-5.4150229404918715</v>
      </c>
    </row>
    <row r="32" spans="1:21" ht="12.75">
      <c r="A32" s="1" t="s">
        <v>19</v>
      </c>
      <c r="B32">
        <f>-$N$5*(B27*SIN(B25-$B$25)+B26*B26*COS(B25-$B$25))+$N$7*(B27*COS(B25-$B$25)-B26*B26*SIN(B25-$B$25))</f>
        <v>0</v>
      </c>
      <c r="C32">
        <f aca="true" t="shared" si="19" ref="C32:U32">-$N$5*(C27*SIN(C25-$B$25)+C26*C26*COS(C25-$B$25))+$N$7*(C27*COS(C25-$B$25)-C26*C26*SIN(C25-$B$25))</f>
        <v>-5.957413321091327</v>
      </c>
      <c r="D32">
        <f t="shared" si="19"/>
        <v>-16.485675950933338</v>
      </c>
      <c r="E32">
        <f t="shared" si="19"/>
        <v>-15.10827270076133</v>
      </c>
      <c r="F32">
        <f t="shared" si="19"/>
        <v>1.271256294825096</v>
      </c>
      <c r="G32">
        <f t="shared" si="19"/>
        <v>15.169425958475705</v>
      </c>
      <c r="H32">
        <f t="shared" si="19"/>
        <v>18.13171795772508</v>
      </c>
      <c r="I32">
        <f t="shared" si="19"/>
        <v>18.021971985037784</v>
      </c>
      <c r="J32">
        <f t="shared" si="19"/>
        <v>17.12764917377278</v>
      </c>
      <c r="K32">
        <f t="shared" si="19"/>
        <v>7.074067040965276</v>
      </c>
      <c r="L32">
        <f t="shared" si="19"/>
        <v>-10.665140031829804</v>
      </c>
      <c r="M32">
        <f t="shared" si="19"/>
        <v>-18.045823575932598</v>
      </c>
      <c r="N32">
        <f t="shared" si="19"/>
        <v>-9.727102181073967</v>
      </c>
      <c r="O32">
        <f t="shared" si="19"/>
        <v>-0.7230405554855711</v>
      </c>
      <c r="P32">
        <f t="shared" si="19"/>
        <v>-2.801123804422644</v>
      </c>
      <c r="Q32">
        <f t="shared" si="19"/>
        <v>-13.479206324318358</v>
      </c>
      <c r="R32">
        <f t="shared" si="19"/>
        <v>-17.646206367634065</v>
      </c>
      <c r="S32">
        <f t="shared" si="19"/>
        <v>-4.926066780317281</v>
      </c>
      <c r="T32">
        <f t="shared" si="19"/>
        <v>11.820219023872845</v>
      </c>
      <c r="U32">
        <f t="shared" si="19"/>
        <v>17.9743582734276</v>
      </c>
    </row>
    <row r="33" spans="1:21" ht="12.75">
      <c r="A33" s="1" t="s">
        <v>20</v>
      </c>
      <c r="B33">
        <f>0</f>
        <v>0</v>
      </c>
      <c r="C33">
        <f>0</f>
        <v>0</v>
      </c>
      <c r="D33">
        <f>0</f>
        <v>0</v>
      </c>
      <c r="E33">
        <f>0</f>
        <v>0</v>
      </c>
      <c r="F33">
        <f>0</f>
        <v>0</v>
      </c>
      <c r="G33">
        <f>0</f>
        <v>0</v>
      </c>
      <c r="H33">
        <f>0</f>
        <v>0</v>
      </c>
      <c r="I33">
        <f>0</f>
        <v>0</v>
      </c>
      <c r="J33">
        <f>0</f>
        <v>0</v>
      </c>
      <c r="K33">
        <f>0</f>
        <v>0</v>
      </c>
      <c r="L33">
        <f>0</f>
        <v>0</v>
      </c>
      <c r="M33">
        <f>0</f>
        <v>0</v>
      </c>
      <c r="N33">
        <f>0</f>
        <v>0</v>
      </c>
      <c r="O33">
        <f>0</f>
        <v>0</v>
      </c>
      <c r="P33">
        <f>0</f>
        <v>0</v>
      </c>
      <c r="Q33">
        <f>0</f>
        <v>0</v>
      </c>
      <c r="R33">
        <f>0</f>
        <v>0</v>
      </c>
      <c r="S33">
        <f>0</f>
        <v>0</v>
      </c>
      <c r="T33">
        <f>0</f>
        <v>0</v>
      </c>
      <c r="U33">
        <f>0</f>
        <v>0</v>
      </c>
    </row>
    <row r="34" spans="1:21" ht="12.75">
      <c r="A34" s="1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s="1" t="s">
        <v>22</v>
      </c>
      <c r="B35">
        <f>-$N$5*B26*COS(B25-$B$25)-$N$7*B26*SIN(B25-$B$25)</f>
        <v>0</v>
      </c>
      <c r="C35">
        <f aca="true" t="shared" si="20" ref="C35:U35">-$N$5*C26*COS(C25-$B$25)-$N$7*C26*SIN(C25-$B$25)</f>
        <v>5.671159836295133</v>
      </c>
      <c r="D35">
        <f t="shared" si="20"/>
        <v>9.314825947278663</v>
      </c>
      <c r="E35">
        <f t="shared" si="20"/>
        <v>8.251313973303322</v>
      </c>
      <c r="F35">
        <f t="shared" si="20"/>
        <v>3.092999949354903</v>
      </c>
      <c r="G35">
        <f t="shared" si="20"/>
        <v>-1.2074754051025514</v>
      </c>
      <c r="H35">
        <f t="shared" si="20"/>
        <v>-1.4413048052789124</v>
      </c>
      <c r="I35">
        <f t="shared" si="20"/>
        <v>0.7959984076724193</v>
      </c>
      <c r="J35">
        <f t="shared" si="20"/>
        <v>1.7429805970828371</v>
      </c>
      <c r="K35">
        <f t="shared" si="20"/>
        <v>-1.3048700124586095</v>
      </c>
      <c r="L35">
        <f t="shared" si="20"/>
        <v>-6.78963901933188</v>
      </c>
      <c r="M35">
        <f t="shared" si="20"/>
        <v>-9.568754698349874</v>
      </c>
      <c r="N35">
        <f t="shared" si="20"/>
        <v>-7.252029940956065</v>
      </c>
      <c r="O35">
        <f t="shared" si="20"/>
        <v>-1.9656644804246841</v>
      </c>
      <c r="P35">
        <f t="shared" si="20"/>
        <v>3.8785719453262835</v>
      </c>
      <c r="Q35">
        <f t="shared" si="20"/>
        <v>8.507343710536281</v>
      </c>
      <c r="R35">
        <f t="shared" si="20"/>
        <v>9.20993196900439</v>
      </c>
      <c r="S35">
        <f t="shared" si="20"/>
        <v>4.997006356749207</v>
      </c>
      <c r="T35">
        <f t="shared" si="20"/>
        <v>-0.17270802942049163</v>
      </c>
      <c r="U35">
        <f t="shared" si="20"/>
        <v>-1.7957445417687674</v>
      </c>
    </row>
    <row r="36" spans="1:21" ht="12.75">
      <c r="A36" s="1" t="s">
        <v>23</v>
      </c>
      <c r="B36">
        <f>-$N$5*(B27*COS(B25-$B$25)-B26*B26*SIN(B25-$B$25))-$N$7*(B27*SIN(B25-$B$25)+B26*B26*COS(B25-$B$25))</f>
        <v>19.739208802178716</v>
      </c>
      <c r="C36">
        <f aca="true" t="shared" si="21" ref="C36:U36">-$N$5*(C27*COS(C25-$B$25)-C26*C26*SIN(C25-$B$25))-$N$7*(C27*SIN(C25-$B$25)+C26*C26*COS(C25-$B$25))</f>
        <v>17.04084836129442</v>
      </c>
      <c r="D36">
        <f t="shared" si="21"/>
        <v>5.454493746743553</v>
      </c>
      <c r="E36">
        <f t="shared" si="21"/>
        <v>-12.331857915375142</v>
      </c>
      <c r="F36">
        <f t="shared" si="21"/>
        <v>-18.824618411004714</v>
      </c>
      <c r="G36">
        <f t="shared" si="21"/>
        <v>-7.881357065400014</v>
      </c>
      <c r="H36">
        <f t="shared" si="21"/>
        <v>5.217581315952807</v>
      </c>
      <c r="I36">
        <f t="shared" si="21"/>
        <v>7.452727649396828</v>
      </c>
      <c r="J36">
        <f t="shared" si="21"/>
        <v>-2.8587842472993805</v>
      </c>
      <c r="K36">
        <f t="shared" si="21"/>
        <v>-16.608397329389604</v>
      </c>
      <c r="L36">
        <f t="shared" si="21"/>
        <v>-16.609971470098046</v>
      </c>
      <c r="M36">
        <f t="shared" si="21"/>
        <v>-0.4791010512014502</v>
      </c>
      <c r="N36">
        <f t="shared" si="21"/>
        <v>14.384453300400136</v>
      </c>
      <c r="O36">
        <f t="shared" si="21"/>
        <v>19.488761787263282</v>
      </c>
      <c r="P36">
        <f t="shared" si="21"/>
        <v>18.658404441949667</v>
      </c>
      <c r="Q36">
        <f t="shared" si="21"/>
        <v>10.513718180000035</v>
      </c>
      <c r="R36">
        <f t="shared" si="21"/>
        <v>-6.677855323226212</v>
      </c>
      <c r="S36">
        <f t="shared" si="21"/>
        <v>-18.869777150815153</v>
      </c>
      <c r="T36">
        <f t="shared" si="21"/>
        <v>-12.720512403992267</v>
      </c>
      <c r="U36">
        <f t="shared" si="21"/>
        <v>1.6744345342267652</v>
      </c>
    </row>
    <row r="37" spans="2:3" ht="12.75">
      <c r="B37">
        <f>-B26*B28</f>
        <v>0</v>
      </c>
      <c r="C37">
        <f>-C26*C28</f>
        <v>5.671159836295133</v>
      </c>
    </row>
    <row r="38" ht="12.75">
      <c r="A38" s="1" t="s">
        <v>34</v>
      </c>
    </row>
    <row r="39" spans="1:21" ht="12.75">
      <c r="A39" s="1" t="s">
        <v>15</v>
      </c>
      <c r="B39">
        <f>B14*COS(B25-$B$25)+B16*SIN(B25-$B$25)</f>
        <v>8</v>
      </c>
      <c r="C39">
        <f aca="true" t="shared" si="22" ref="C39:U39">C14*COS(C25)+C16*SIN(C25)</f>
        <v>4.702225720295986</v>
      </c>
      <c r="D39">
        <f t="shared" si="22"/>
        <v>6.4890377122126965</v>
      </c>
      <c r="E39">
        <f t="shared" si="22"/>
        <v>7.702505504504196</v>
      </c>
      <c r="F39">
        <f t="shared" si="22"/>
        <v>7.125810746664995</v>
      </c>
      <c r="G39">
        <f t="shared" si="22"/>
        <v>6.0819567766050415</v>
      </c>
      <c r="H39">
        <f t="shared" si="22"/>
        <v>4.344629610559401</v>
      </c>
      <c r="I39">
        <f t="shared" si="22"/>
        <v>4.293590048577585</v>
      </c>
      <c r="J39">
        <f t="shared" si="22"/>
        <v>5.382067015025291</v>
      </c>
      <c r="K39">
        <f t="shared" si="22"/>
        <v>6.7224169312869995</v>
      </c>
      <c r="L39">
        <f t="shared" si="22"/>
        <v>8</v>
      </c>
      <c r="M39">
        <f t="shared" si="22"/>
        <v>6.722416931287001</v>
      </c>
      <c r="N39">
        <f t="shared" si="22"/>
        <v>5.382067015025298</v>
      </c>
      <c r="O39">
        <f t="shared" si="22"/>
        <v>4.293590048577585</v>
      </c>
      <c r="P39">
        <f t="shared" si="22"/>
        <v>4.344629610559399</v>
      </c>
      <c r="Q39">
        <f t="shared" si="22"/>
        <v>6.0819567766050335</v>
      </c>
      <c r="R39">
        <f t="shared" si="22"/>
        <v>7.125810746664987</v>
      </c>
      <c r="S39">
        <f t="shared" si="22"/>
        <v>7.702505504504207</v>
      </c>
      <c r="T39">
        <f t="shared" si="22"/>
        <v>6.489037712212699</v>
      </c>
      <c r="U39">
        <f t="shared" si="22"/>
        <v>4.7022257202959965</v>
      </c>
    </row>
    <row r="40" spans="1:21" ht="12.75">
      <c r="A40" s="1" t="s">
        <v>16</v>
      </c>
      <c r="B40">
        <f>B15</f>
        <v>0</v>
      </c>
      <c r="C40">
        <f aca="true" t="shared" si="23" ref="C40:U40">C15</f>
        <v>-1.6878968815282958</v>
      </c>
      <c r="D40">
        <f t="shared" si="23"/>
        <v>1.0829339307960966</v>
      </c>
      <c r="E40">
        <f t="shared" si="23"/>
        <v>1.0829339307960988</v>
      </c>
      <c r="F40">
        <f t="shared" si="23"/>
        <v>-1.6878968815282955</v>
      </c>
      <c r="G40">
        <f t="shared" si="23"/>
        <v>-6.661338147750939E-16</v>
      </c>
      <c r="H40">
        <f t="shared" si="23"/>
        <v>1.6878968815282958</v>
      </c>
      <c r="I40">
        <f t="shared" si="23"/>
        <v>-1.0829339307960963</v>
      </c>
      <c r="J40">
        <f t="shared" si="23"/>
        <v>-1.082933930796098</v>
      </c>
      <c r="K40">
        <f t="shared" si="23"/>
        <v>1.687896881528295</v>
      </c>
      <c r="L40">
        <f t="shared" si="23"/>
        <v>7.993605777301127E-15</v>
      </c>
      <c r="M40">
        <f t="shared" si="23"/>
        <v>-1.6878968815282973</v>
      </c>
      <c r="N40">
        <f t="shared" si="23"/>
        <v>1.082933930796091</v>
      </c>
      <c r="O40">
        <f t="shared" si="23"/>
        <v>1.0829339307961083</v>
      </c>
      <c r="P40">
        <f t="shared" si="23"/>
        <v>-1.6878968815282933</v>
      </c>
      <c r="Q40">
        <f t="shared" si="23"/>
        <v>-1.532107773982716E-14</v>
      </c>
      <c r="R40">
        <f t="shared" si="23"/>
        <v>1.6878968815282995</v>
      </c>
      <c r="S40">
        <f t="shared" si="23"/>
        <v>-1.0829339307960804</v>
      </c>
      <c r="T40">
        <f t="shared" si="23"/>
        <v>-1.0829339307961092</v>
      </c>
      <c r="U40">
        <f t="shared" si="23"/>
        <v>1.6878968815282893</v>
      </c>
    </row>
    <row r="41" spans="1:21" ht="12.75">
      <c r="A41" s="1" t="s">
        <v>17</v>
      </c>
      <c r="B41">
        <f>-B14*SIN(B25-$B$25)+B16*COS(B25-$B$25)</f>
        <v>0</v>
      </c>
      <c r="C41">
        <f aca="true" t="shared" si="24" ref="C41:U41">-C14*SIN(C25-$B$25)+C16*COS(C25-$B$25)</f>
        <v>0.8136712265635692</v>
      </c>
      <c r="D41">
        <f t="shared" si="24"/>
        <v>3.1240761637668566</v>
      </c>
      <c r="E41">
        <f t="shared" si="24"/>
        <v>5.825041355401866</v>
      </c>
      <c r="F41">
        <f t="shared" si="24"/>
        <v>7.225281651161133</v>
      </c>
      <c r="G41">
        <f t="shared" si="24"/>
        <v>7.9257928476655275</v>
      </c>
      <c r="H41">
        <f t="shared" si="24"/>
        <v>6.945802441913533</v>
      </c>
      <c r="I41">
        <f t="shared" si="24"/>
        <v>7.129862408395919</v>
      </c>
      <c r="J41">
        <f t="shared" si="24"/>
        <v>7.577510558193643</v>
      </c>
      <c r="K41">
        <f t="shared" si="24"/>
        <v>7.4291518860288415</v>
      </c>
      <c r="L41">
        <f t="shared" si="24"/>
        <v>6.7317678784631765</v>
      </c>
      <c r="M41">
        <f t="shared" si="24"/>
        <v>3.884285704889862</v>
      </c>
      <c r="N41">
        <f t="shared" si="24"/>
        <v>1.4801959046772202</v>
      </c>
      <c r="O41">
        <f t="shared" si="24"/>
        <v>0.09600048468001157</v>
      </c>
      <c r="P41">
        <f t="shared" si="24"/>
        <v>0.3659570721323977</v>
      </c>
      <c r="Q41">
        <f t="shared" si="24"/>
        <v>2.309787469072269</v>
      </c>
      <c r="R41">
        <f t="shared" si="24"/>
        <v>4.767044321940625</v>
      </c>
      <c r="S41">
        <f t="shared" si="24"/>
        <v>7.13782842932491</v>
      </c>
      <c r="T41">
        <f t="shared" si="24"/>
        <v>7.796597744535534</v>
      </c>
      <c r="U41">
        <f t="shared" si="24"/>
        <v>7.0999017887294045</v>
      </c>
    </row>
    <row r="42" ht="12.75">
      <c r="A42" s="1"/>
    </row>
    <row r="43" ht="12.75">
      <c r="A43" s="1"/>
    </row>
    <row r="44" ht="12.75">
      <c r="A44" s="1"/>
    </row>
    <row r="45" spans="1:21" ht="12.75">
      <c r="A45" s="1" t="s">
        <v>18</v>
      </c>
      <c r="B45">
        <f>-B14*B26*SIN(B25-$B$25)+B17*COS(B25-$B$25)+B21*SIN(B25-$B$25)+B16*B26*COS(B25-$B25)</f>
        <v>0</v>
      </c>
      <c r="C45">
        <f aca="true" t="shared" si="25" ref="C45:U45">-C14*C26*SIN(C25-$B$25)+C17*COS(C25-$B$25)+C21*SIN(C25-$B$25)+C16*C26*COS(C25-$B25)</f>
        <v>0.07130787133461003</v>
      </c>
      <c r="D45">
        <f t="shared" si="25"/>
        <v>-4.97881298046024</v>
      </c>
      <c r="E45">
        <f t="shared" si="25"/>
        <v>-8.305383839301568</v>
      </c>
      <c r="F45">
        <f t="shared" si="25"/>
        <v>-10.963594145916938</v>
      </c>
      <c r="G45">
        <f t="shared" si="25"/>
        <v>-8.803342453567696</v>
      </c>
      <c r="H45">
        <f t="shared" si="25"/>
        <v>-3.6147890621226066</v>
      </c>
      <c r="I45">
        <f t="shared" si="25"/>
        <v>2.1977967212160645</v>
      </c>
      <c r="J45">
        <f t="shared" si="25"/>
        <v>6.736450052500523</v>
      </c>
      <c r="K45">
        <f t="shared" si="25"/>
        <v>10.321378865641929</v>
      </c>
      <c r="L45">
        <f t="shared" si="25"/>
        <v>10.574236256325836</v>
      </c>
      <c r="M45">
        <f t="shared" si="25"/>
        <v>5.996554586020392</v>
      </c>
      <c r="N45">
        <f t="shared" si="25"/>
        <v>0.285714117169539</v>
      </c>
      <c r="O45">
        <f t="shared" si="25"/>
        <v>1.1244611931530173</v>
      </c>
      <c r="P45">
        <f t="shared" si="25"/>
        <v>-0.8322995218679258</v>
      </c>
      <c r="Q45">
        <f t="shared" si="25"/>
        <v>-2.5655288342782705</v>
      </c>
      <c r="R45">
        <f t="shared" si="25"/>
        <v>-6.616463011352535</v>
      </c>
      <c r="S45">
        <f t="shared" si="25"/>
        <v>-11.517286287195951</v>
      </c>
      <c r="T45">
        <f t="shared" si="25"/>
        <v>-9.926626749148015</v>
      </c>
      <c r="U45">
        <f t="shared" si="25"/>
        <v>-4.8568161409542485</v>
      </c>
    </row>
    <row r="46" spans="1:21" ht="12.75">
      <c r="A46" s="1" t="s">
        <v>19</v>
      </c>
      <c r="B46">
        <f>-B17*B26*SIN(B25-$B$25)-B14*(B27*SIN(B25-$B$25)+B26*B26*COS(B25-$B$25))+B18*COS(B25-$B$25)-B17*B26*SIN(B25-$B$25)+B22*SIN(B25-$B$25)+B21*B26*COS(B25-$B$25)+B21*B26*COS(B25-$B$25)+B16*(B27*COS(B25-$B$25)-B26*B26*SIN(B25-$B$25))</f>
        <v>-4.737410112522891</v>
      </c>
      <c r="C46">
        <f aca="true" t="shared" si="26" ref="C46:U46">-C17*C26*SIN(C25-$B$25)-C14*(C27*SIN(C25-$B$25)+C26*C26*COS(C25-$B$25))+C18*COS(C25-$B$25)-C17*C26*SIN(C25-$B$25)+C22*SIN(C25-$B$25)+C21*C26*COS(C25-$B$25)+C21*C26*COS(C25-$B$25)+C16*(C27*COS(C25-$B$25)-C26*C26*SIN(C25-$B$25))</f>
        <v>-2.8938266164911592</v>
      </c>
      <c r="D46">
        <f t="shared" si="26"/>
        <v>-16.445955284822325</v>
      </c>
      <c r="E46">
        <f t="shared" si="26"/>
        <v>-18.36525610538917</v>
      </c>
      <c r="F46">
        <f t="shared" si="26"/>
        <v>3.803564735885201</v>
      </c>
      <c r="G46">
        <f t="shared" si="26"/>
        <v>15.81318658354482</v>
      </c>
      <c r="H46">
        <f t="shared" si="26"/>
        <v>15.325279445359218</v>
      </c>
      <c r="I46">
        <f t="shared" si="26"/>
        <v>17.733670759845282</v>
      </c>
      <c r="J46">
        <f t="shared" si="26"/>
        <v>19.056024425364903</v>
      </c>
      <c r="K46">
        <f t="shared" si="26"/>
        <v>5.117843624682396</v>
      </c>
      <c r="L46">
        <f t="shared" si="26"/>
        <v>-13.224773639468935</v>
      </c>
      <c r="M46">
        <f t="shared" si="26"/>
        <v>-13.53201021329549</v>
      </c>
      <c r="N46">
        <f t="shared" si="26"/>
        <v>-11.472484186780132</v>
      </c>
      <c r="O46">
        <f t="shared" si="26"/>
        <v>-2.3331186753349864</v>
      </c>
      <c r="P46">
        <f t="shared" si="26"/>
        <v>0.2034092555915773</v>
      </c>
      <c r="Q46">
        <f t="shared" si="26"/>
        <v>-18.014862190789245</v>
      </c>
      <c r="R46">
        <f t="shared" si="26"/>
        <v>-15.593864183105211</v>
      </c>
      <c r="S46">
        <f t="shared" si="26"/>
        <v>-2.3327623214314155</v>
      </c>
      <c r="T46">
        <f t="shared" si="26"/>
        <v>8.75134244568396</v>
      </c>
      <c r="U46">
        <f t="shared" si="26"/>
        <v>16.81393235349468</v>
      </c>
    </row>
    <row r="47" spans="1:21" ht="12.75">
      <c r="A47" s="1" t="s">
        <v>20</v>
      </c>
      <c r="B47">
        <f>B19</f>
        <v>-3.7699111843077517</v>
      </c>
      <c r="C47">
        <f aca="true" t="shared" si="27" ref="C47:U47">C19</f>
        <v>0.9630863708557773</v>
      </c>
      <c r="D47">
        <f t="shared" si="27"/>
        <v>2.8442791979568196</v>
      </c>
      <c r="E47">
        <f t="shared" si="27"/>
        <v>-2.844279197956816</v>
      </c>
      <c r="F47">
        <f t="shared" si="27"/>
        <v>-0.9630863708557785</v>
      </c>
      <c r="G47">
        <f t="shared" si="27"/>
        <v>3.7699111843077517</v>
      </c>
      <c r="H47">
        <f t="shared" si="27"/>
        <v>-0.9630863708557763</v>
      </c>
      <c r="I47">
        <f t="shared" si="27"/>
        <v>-2.84427919795682</v>
      </c>
      <c r="J47">
        <f t="shared" si="27"/>
        <v>2.8442791979568174</v>
      </c>
      <c r="K47">
        <f t="shared" si="27"/>
        <v>0.9630863708557796</v>
      </c>
      <c r="L47">
        <f t="shared" si="27"/>
        <v>-3.7699111843077517</v>
      </c>
      <c r="M47">
        <f t="shared" si="27"/>
        <v>0.9630863708557639</v>
      </c>
      <c r="N47">
        <f t="shared" si="27"/>
        <v>2.84427919795683</v>
      </c>
      <c r="O47">
        <f t="shared" si="27"/>
        <v>-2.844279197956798</v>
      </c>
      <c r="P47">
        <f t="shared" si="27"/>
        <v>-0.9630863708557915</v>
      </c>
      <c r="Q47">
        <f t="shared" si="27"/>
        <v>3.7699111843077517</v>
      </c>
      <c r="R47">
        <f t="shared" si="27"/>
        <v>-0.963086370855752</v>
      </c>
      <c r="S47">
        <f t="shared" si="27"/>
        <v>-2.84427919795685</v>
      </c>
      <c r="T47">
        <f t="shared" si="27"/>
        <v>2.844279197956796</v>
      </c>
      <c r="U47">
        <f t="shared" si="27"/>
        <v>0.9630863708558147</v>
      </c>
    </row>
    <row r="48" spans="1:21" ht="12.75">
      <c r="A48" s="1" t="s">
        <v>21</v>
      </c>
      <c r="B48">
        <f>B20</f>
        <v>0</v>
      </c>
      <c r="C48">
        <f aca="true" t="shared" si="28" ref="C48:U48">C20</f>
        <v>4.91048318352473</v>
      </c>
      <c r="D48">
        <f t="shared" si="28"/>
        <v>-4.365310036555803</v>
      </c>
      <c r="E48">
        <f t="shared" si="28"/>
        <v>-4.365310036555808</v>
      </c>
      <c r="F48">
        <f t="shared" si="28"/>
        <v>4.910483183524731</v>
      </c>
      <c r="G48">
        <f t="shared" si="28"/>
        <v>3.2284278616627033E-15</v>
      </c>
      <c r="H48">
        <f t="shared" si="28"/>
        <v>-4.91048318352473</v>
      </c>
      <c r="I48">
        <f t="shared" si="28"/>
        <v>4.365310036555802</v>
      </c>
      <c r="J48">
        <f t="shared" si="28"/>
        <v>4.365310036555806</v>
      </c>
      <c r="K48">
        <f t="shared" si="28"/>
        <v>-4.910483183524731</v>
      </c>
      <c r="L48">
        <f t="shared" si="28"/>
        <v>-3.8014346427415214E-14</v>
      </c>
      <c r="M48">
        <f t="shared" si="28"/>
        <v>4.910483183524728</v>
      </c>
      <c r="N48">
        <f t="shared" si="28"/>
        <v>-4.365310036555788</v>
      </c>
      <c r="O48">
        <f t="shared" si="28"/>
        <v>-4.365310036555834</v>
      </c>
      <c r="P48">
        <f t="shared" si="28"/>
        <v>4.9104831835247325</v>
      </c>
      <c r="Q48">
        <f t="shared" si="28"/>
        <v>7.280026499316773E-14</v>
      </c>
      <c r="R48">
        <f t="shared" si="28"/>
        <v>-4.910483183524725</v>
      </c>
      <c r="S48">
        <f t="shared" si="28"/>
        <v>4.365310036555759</v>
      </c>
      <c r="T48">
        <f t="shared" si="28"/>
        <v>4.365310036555834</v>
      </c>
      <c r="U48">
        <f t="shared" si="28"/>
        <v>-4.910483183524737</v>
      </c>
    </row>
    <row r="49" spans="1:21" ht="12.75">
      <c r="A49" s="1" t="s">
        <v>22</v>
      </c>
      <c r="B49">
        <f>-B17*SIN(B25-$B$25)-B14*B26*COS(B25-$B$25)+B21*COS(B25-$B$25)-B16*B26*SIN(B25-$B$25)</f>
        <v>0</v>
      </c>
      <c r="C49">
        <f aca="true" t="shared" si="29" ref="C49:U49">-C17*SIN(C25-$B$25)-C14*C26*COS(C25-$B$25)+C21*COS(C25-$B$25)-C16*C26*SIN(C25-$B$25)</f>
        <v>5.373918964105681</v>
      </c>
      <c r="D49">
        <f t="shared" si="29"/>
        <v>8.638218085571939</v>
      </c>
      <c r="E49">
        <f t="shared" si="29"/>
        <v>8.865115899757402</v>
      </c>
      <c r="F49">
        <f t="shared" si="29"/>
        <v>2.258884639663905</v>
      </c>
      <c r="G49">
        <f t="shared" si="29"/>
        <v>-1.2074754051025505</v>
      </c>
      <c r="H49">
        <f t="shared" si="29"/>
        <v>-0.7390139807889721</v>
      </c>
      <c r="I49">
        <f t="shared" si="29"/>
        <v>-0.23078811624691242</v>
      </c>
      <c r="J49">
        <f t="shared" si="29"/>
        <v>2.7687731070848427</v>
      </c>
      <c r="K49">
        <f t="shared" si="29"/>
        <v>-1.8710549178812599</v>
      </c>
      <c r="L49">
        <f t="shared" si="29"/>
        <v>-6.789639019331871</v>
      </c>
      <c r="M49">
        <f t="shared" si="29"/>
        <v>-8.606569658738922</v>
      </c>
      <c r="N49">
        <f t="shared" si="29"/>
        <v>-7.277652868308627</v>
      </c>
      <c r="O49">
        <f t="shared" si="29"/>
        <v>-1.9024091587988854</v>
      </c>
      <c r="P49">
        <f t="shared" si="29"/>
        <v>3.594456722975133</v>
      </c>
      <c r="Q49">
        <f t="shared" si="29"/>
        <v>8.507343710536286</v>
      </c>
      <c r="R49">
        <f t="shared" si="29"/>
        <v>9.029140248722307</v>
      </c>
      <c r="S49">
        <f t="shared" si="29"/>
        <v>3.862874216568752</v>
      </c>
      <c r="T49">
        <f t="shared" si="29"/>
        <v>0.9324547020637447</v>
      </c>
      <c r="U49">
        <f t="shared" si="29"/>
        <v>-2.3011794406902775</v>
      </c>
    </row>
    <row r="50" spans="1:21" ht="12.75">
      <c r="A50" s="1" t="s">
        <v>23</v>
      </c>
      <c r="B50">
        <f>-B18*SIN(B25-$B$25)-2*B17*B26*COS(B25-$B$25)-B14*(B27*COS(B25-$B$25)-B26*B26*SIN(B25-$B$25))+B16*COS(B25-$B$25)-2*B21*B26*SIN(B25-$B$25)-B16*(B27*SIN(B25-$B$25)+B26*B26*COS(B25-$B$25))</f>
        <v>19.739208802178716</v>
      </c>
      <c r="C50">
        <f aca="true" t="shared" si="30" ref="C50:U50">-C18*SIN(C25-$B$25)-2*C17*C26*COS(C25-$B$25)-C14*(C27*COS(C25-$B$25)-C26*C26*SIN(C25-$B$25))+C16*COS(C25-$B$25)-2*C21*C26*SIN(C25-$B$25)-C16*(C27*SIN(C25-$B$25)+C26*C26*COS(C25-$B$25))</f>
        <v>17.16674335703183</v>
      </c>
      <c r="D50">
        <f t="shared" si="30"/>
        <v>2.097674670177129</v>
      </c>
      <c r="E50">
        <f t="shared" si="30"/>
        <v>-10.970453954643558</v>
      </c>
      <c r="F50">
        <f t="shared" si="30"/>
        <v>-15.408624656044887</v>
      </c>
      <c r="G50">
        <f t="shared" si="30"/>
        <v>-12.574823463686549</v>
      </c>
      <c r="H50">
        <f t="shared" si="30"/>
        <v>7.237429274327399</v>
      </c>
      <c r="I50">
        <f t="shared" si="30"/>
        <v>5.550100729264045</v>
      </c>
      <c r="J50">
        <f t="shared" si="30"/>
        <v>-3.895732903771298</v>
      </c>
      <c r="K50">
        <f t="shared" si="30"/>
        <v>-12.539610739629687</v>
      </c>
      <c r="L50">
        <f t="shared" si="30"/>
        <v>-20.59636462292159</v>
      </c>
      <c r="M50">
        <f t="shared" si="30"/>
        <v>-0.5646773020095524</v>
      </c>
      <c r="N50">
        <f t="shared" si="30"/>
        <v>15.706397051574575</v>
      </c>
      <c r="O50">
        <f t="shared" si="30"/>
        <v>18.43483805110234</v>
      </c>
      <c r="P50">
        <f t="shared" si="30"/>
        <v>16.947070462294683</v>
      </c>
      <c r="Q50">
        <f t="shared" si="30"/>
        <v>9.145916865779874</v>
      </c>
      <c r="R50">
        <f t="shared" si="30"/>
        <v>-2.953678779049999</v>
      </c>
      <c r="S50">
        <f t="shared" si="30"/>
        <v>-21.264799828336116</v>
      </c>
      <c r="T50">
        <f t="shared" si="30"/>
        <v>-14.081324144079849</v>
      </c>
      <c r="U50">
        <f t="shared" si="30"/>
        <v>4.512536845790275</v>
      </c>
    </row>
    <row r="54" ht="12.75">
      <c r="A54" t="s">
        <v>37</v>
      </c>
    </row>
    <row r="55" ht="12.75">
      <c r="A55" t="s">
        <v>36</v>
      </c>
    </row>
    <row r="56" ht="12.75">
      <c r="A56" t="s">
        <v>38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50"/>
  <sheetViews>
    <sheetView zoomScalePageLayoutView="0" workbookViewId="0" topLeftCell="D1">
      <selection activeCell="G41" sqref="G41"/>
    </sheetView>
  </sheetViews>
  <sheetFormatPr defaultColWidth="9.00390625" defaultRowHeight="12.75"/>
  <sheetData>
    <row r="3" ht="12.75">
      <c r="A3" t="s">
        <v>1</v>
      </c>
    </row>
    <row r="5" spans="1:14" ht="12.75">
      <c r="A5" s="1" t="s">
        <v>2</v>
      </c>
      <c r="B5">
        <v>8</v>
      </c>
      <c r="D5" t="s">
        <v>5</v>
      </c>
      <c r="E5">
        <v>3</v>
      </c>
      <c r="G5" s="1" t="s">
        <v>7</v>
      </c>
      <c r="H5">
        <v>0.03</v>
      </c>
      <c r="J5" t="s">
        <v>28</v>
      </c>
      <c r="K5">
        <v>5</v>
      </c>
      <c r="M5" s="1" t="s">
        <v>31</v>
      </c>
      <c r="N5">
        <v>8</v>
      </c>
    </row>
    <row r="6" spans="1:14" ht="12.75">
      <c r="A6" s="1" t="s">
        <v>3</v>
      </c>
      <c r="B6">
        <v>0</v>
      </c>
      <c r="D6" t="s">
        <v>6</v>
      </c>
      <c r="E6">
        <v>2</v>
      </c>
      <c r="G6" t="s">
        <v>10</v>
      </c>
      <c r="H6">
        <v>0</v>
      </c>
      <c r="J6" t="s">
        <v>30</v>
      </c>
      <c r="K6">
        <f>PI()/4</f>
        <v>0.7853981633974483</v>
      </c>
      <c r="M6" s="1" t="s">
        <v>32</v>
      </c>
      <c r="N6">
        <v>0</v>
      </c>
    </row>
    <row r="7" spans="1:14" ht="12.75">
      <c r="A7" s="1" t="s">
        <v>4</v>
      </c>
      <c r="B7">
        <v>0</v>
      </c>
      <c r="D7" t="s">
        <v>8</v>
      </c>
      <c r="E7">
        <v>3</v>
      </c>
      <c r="M7" s="1" t="s">
        <v>33</v>
      </c>
      <c r="N7">
        <v>0</v>
      </c>
    </row>
    <row r="8" spans="4:5" ht="12.75">
      <c r="D8" t="s">
        <v>29</v>
      </c>
      <c r="E8">
        <v>1</v>
      </c>
    </row>
    <row r="9" ht="12.75">
      <c r="A9" s="1" t="s">
        <v>11</v>
      </c>
    </row>
    <row r="10" spans="1:21" ht="12.75">
      <c r="A10" s="1" t="s">
        <v>9</v>
      </c>
      <c r="B10">
        <f>$H$6</f>
        <v>0</v>
      </c>
      <c r="C10">
        <f>B10+$H$5</f>
        <v>0.03</v>
      </c>
      <c r="D10">
        <f aca="true" t="shared" si="0" ref="D10:U10">C10+$H$5</f>
        <v>0.06</v>
      </c>
      <c r="E10">
        <f t="shared" si="0"/>
        <v>0.09</v>
      </c>
      <c r="F10">
        <f t="shared" si="0"/>
        <v>0.12</v>
      </c>
      <c r="G10">
        <f t="shared" si="0"/>
        <v>0.15</v>
      </c>
      <c r="H10">
        <f t="shared" si="0"/>
        <v>0.18</v>
      </c>
      <c r="I10">
        <f t="shared" si="0"/>
        <v>0.21</v>
      </c>
      <c r="J10">
        <f t="shared" si="0"/>
        <v>0.24</v>
      </c>
      <c r="K10">
        <f t="shared" si="0"/>
        <v>0.27</v>
      </c>
      <c r="L10">
        <f t="shared" si="0"/>
        <v>0.30000000000000004</v>
      </c>
      <c r="M10">
        <f t="shared" si="0"/>
        <v>0.33000000000000007</v>
      </c>
      <c r="N10">
        <f t="shared" si="0"/>
        <v>0.3600000000000001</v>
      </c>
      <c r="O10">
        <f t="shared" si="0"/>
        <v>0.3900000000000001</v>
      </c>
      <c r="P10">
        <f t="shared" si="0"/>
        <v>0.42000000000000015</v>
      </c>
      <c r="Q10">
        <f t="shared" si="0"/>
        <v>0.4500000000000002</v>
      </c>
      <c r="R10">
        <f t="shared" si="0"/>
        <v>0.4800000000000002</v>
      </c>
      <c r="S10">
        <f t="shared" si="0"/>
        <v>0.5100000000000002</v>
      </c>
      <c r="T10">
        <f t="shared" si="0"/>
        <v>0.5400000000000003</v>
      </c>
      <c r="U10">
        <f t="shared" si="0"/>
        <v>0.5700000000000003</v>
      </c>
    </row>
    <row r="11" spans="1:21" ht="12.75">
      <c r="A11" s="1" t="s">
        <v>12</v>
      </c>
      <c r="B11">
        <f>$E$7*PI()*(1-SIN(PI()*B10/$E$8))</f>
        <v>9.42477796076938</v>
      </c>
      <c r="C11">
        <f aca="true" t="shared" si="1" ref="C11:U11">$E$7*PI()*(1-SIN(PI()*C10/$E$8))</f>
        <v>8.537828003479866</v>
      </c>
      <c r="D11">
        <f t="shared" si="1"/>
        <v>7.658750676801848</v>
      </c>
      <c r="E11">
        <f t="shared" si="1"/>
        <v>6.7953487333201785</v>
      </c>
      <c r="F11">
        <f t="shared" si="1"/>
        <v>5.955285789808741</v>
      </c>
      <c r="G11">
        <f t="shared" si="1"/>
        <v>5.146018304425422</v>
      </c>
      <c r="H11">
        <f t="shared" si="1"/>
        <v>4.374729392661639</v>
      </c>
      <c r="I11">
        <f t="shared" si="1"/>
        <v>3.648265069500712</v>
      </c>
      <c r="J11">
        <f t="shared" si="1"/>
        <v>2.973073483704213</v>
      </c>
      <c r="K11">
        <f t="shared" si="1"/>
        <v>2.3551476835870786</v>
      </c>
      <c r="L11">
        <f t="shared" si="1"/>
        <v>1.7999724222964897</v>
      </c>
      <c r="M11">
        <f t="shared" si="1"/>
        <v>1.3124754747546494</v>
      </c>
      <c r="N11">
        <f t="shared" si="1"/>
        <v>0.8969838983797191</v>
      </c>
      <c r="O11">
        <f t="shared" si="1"/>
        <v>0.5571856258178478</v>
      </c>
      <c r="P11">
        <f t="shared" si="1"/>
        <v>0.29609673059191954</v>
      </c>
      <c r="Q11">
        <f t="shared" si="1"/>
        <v>0.1160346562194446</v>
      </c>
      <c r="R11">
        <f t="shared" si="1"/>
        <v>0.018597646419838965</v>
      </c>
      <c r="S11">
        <f t="shared" si="1"/>
        <v>0.0046505589900239655</v>
      </c>
      <c r="T11">
        <f t="shared" si="1"/>
        <v>0.07431718926539371</v>
      </c>
      <c r="U11">
        <f t="shared" si="1"/>
        <v>0.22697917130365755</v>
      </c>
    </row>
    <row r="12" spans="1:21" ht="12.75">
      <c r="A12" s="1" t="s">
        <v>13</v>
      </c>
      <c r="B12">
        <f>-$E$7*(PI()/$E$8)*COS(PI()*B10/$E$8)</f>
        <v>-9.42477796076938</v>
      </c>
      <c r="C12">
        <f aca="true" t="shared" si="2" ref="C12:U12">-$E$7*(PI()/$E$8)*COS(PI()*C10/$E$8)</f>
        <v>-9.382950462571372</v>
      </c>
      <c r="D12">
        <f t="shared" si="2"/>
        <v>-9.257839231812492</v>
      </c>
      <c r="E12">
        <f t="shared" si="2"/>
        <v>-9.05055476463405</v>
      </c>
      <c r="F12">
        <f t="shared" si="2"/>
        <v>-8.762936932641194</v>
      </c>
      <c r="G12">
        <f t="shared" si="2"/>
        <v>-8.397538652072258</v>
      </c>
      <c r="H12">
        <f t="shared" si="2"/>
        <v>-7.957603223933522</v>
      </c>
      <c r="I12">
        <f t="shared" si="2"/>
        <v>-7.447035546229864</v>
      </c>
      <c r="J12">
        <f t="shared" si="2"/>
        <v>-6.870367453813625</v>
      </c>
      <c r="K12">
        <f t="shared" si="2"/>
        <v>-6.232717493497642</v>
      </c>
      <c r="L12">
        <f t="shared" si="2"/>
        <v>-5.539745491471369</v>
      </c>
      <c r="M12">
        <f t="shared" si="2"/>
        <v>-4.7976023162829415</v>
      </c>
      <c r="N12">
        <f t="shared" si="2"/>
        <v>-4.012875283294495</v>
      </c>
      <c r="O12">
        <f t="shared" si="2"/>
        <v>-3.1925296852046747</v>
      </c>
      <c r="P12">
        <f t="shared" si="2"/>
        <v>-2.3438469676175426</v>
      </c>
      <c r="Q12">
        <f t="shared" si="2"/>
        <v>-1.4743600984159102</v>
      </c>
      <c r="R12">
        <f t="shared" si="2"/>
        <v>-0.5917867046051272</v>
      </c>
      <c r="S12">
        <f t="shared" si="2"/>
        <v>0.2960394298905864</v>
      </c>
      <c r="T12">
        <f t="shared" si="2"/>
        <v>1.181237897448823</v>
      </c>
      <c r="U12">
        <f t="shared" si="2"/>
        <v>2.055951613804937</v>
      </c>
    </row>
    <row r="13" spans="1:21" ht="12.75">
      <c r="A13" s="1" t="s">
        <v>14</v>
      </c>
      <c r="B13">
        <f>$E$7*(PI()*PI()/$E$8*$E$8)*SIN(PI()*B10/$E$8)</f>
        <v>0</v>
      </c>
      <c r="C13">
        <f aca="true" t="shared" si="3" ref="C13:U13">$E$7*(PI()*PI()/$E$8*$E$8)*SIN(PI()*C10/$E$8)</f>
        <v>2.786435469922515</v>
      </c>
      <c r="D13">
        <f t="shared" si="3"/>
        <v>5.548138341351531</v>
      </c>
      <c r="E13">
        <f t="shared" si="3"/>
        <v>8.260595544088694</v>
      </c>
      <c r="F13">
        <f t="shared" si="3"/>
        <v>10.899731115977245</v>
      </c>
      <c r="G13">
        <f t="shared" si="3"/>
        <v>13.442119902846564</v>
      </c>
      <c r="H13">
        <f t="shared" si="3"/>
        <v>15.865195481838931</v>
      </c>
      <c r="I13">
        <f t="shared" si="3"/>
        <v>18.14745046257638</v>
      </c>
      <c r="J13">
        <f t="shared" si="3"/>
        <v>20.268627388280304</v>
      </c>
      <c r="K13">
        <f t="shared" si="3"/>
        <v>22.20989854239189</v>
      </c>
      <c r="L13">
        <f t="shared" si="3"/>
        <v>23.954033064717198</v>
      </c>
      <c r="M13">
        <f t="shared" si="3"/>
        <v>25.48554989376209</v>
      </c>
      <c r="N13">
        <f t="shared" si="3"/>
        <v>26.790855177730016</v>
      </c>
      <c r="O13">
        <f t="shared" si="3"/>
        <v>27.858362934512893</v>
      </c>
      <c r="P13">
        <f t="shared" si="3"/>
        <v>28.678597889688543</v>
      </c>
      <c r="Q13">
        <f t="shared" si="3"/>
        <v>29.244279579727248</v>
      </c>
      <c r="R13">
        <f t="shared" si="3"/>
        <v>29.550386973901446</v>
      </c>
      <c r="S13">
        <f t="shared" si="3"/>
        <v>29.594203041309928</v>
      </c>
      <c r="T13">
        <f t="shared" si="3"/>
        <v>29.375338867436472</v>
      </c>
      <c r="U13">
        <f t="shared" si="3"/>
        <v>28.895737106182604</v>
      </c>
    </row>
    <row r="14" spans="1:21" ht="12.75">
      <c r="A14" s="1" t="s">
        <v>15</v>
      </c>
      <c r="B14">
        <f>($E$6+$E$5)+($B$5-($E$6+$E$5))*COS(B11-$B$11)-$B$6*SIN(B11-$B$11)</f>
        <v>8</v>
      </c>
      <c r="C14">
        <f aca="true" t="shared" si="4" ref="C14:U14">($E$6+$E$5)+($B$5-($E$6+$E$5))*COS(C11-$B$11)-$B$6*SIN(C11-$B$11)</f>
        <v>6.895337591856825</v>
      </c>
      <c r="D14">
        <f t="shared" si="4"/>
        <v>4.418020670634453</v>
      </c>
      <c r="E14">
        <f t="shared" si="4"/>
        <v>2.3849410080469005</v>
      </c>
      <c r="F14">
        <f t="shared" si="4"/>
        <v>2.159837291604261</v>
      </c>
      <c r="G14">
        <f t="shared" si="4"/>
        <v>3.739499057216501</v>
      </c>
      <c r="H14">
        <f t="shared" si="4"/>
        <v>5.993839238658396</v>
      </c>
      <c r="I14">
        <f t="shared" si="4"/>
        <v>7.623092370866296</v>
      </c>
      <c r="J14">
        <f t="shared" si="4"/>
        <v>7.95750264953566</v>
      </c>
      <c r="K14">
        <f t="shared" si="4"/>
        <v>7.119098569542054</v>
      </c>
      <c r="L14">
        <f t="shared" si="4"/>
        <v>5.681525714376396</v>
      </c>
      <c r="M14">
        <f t="shared" si="4"/>
        <v>4.233627564588489</v>
      </c>
      <c r="N14">
        <f t="shared" si="4"/>
        <v>3.128090807300325</v>
      </c>
      <c r="O14">
        <f t="shared" si="4"/>
        <v>2.4537598689925524</v>
      </c>
      <c r="P14">
        <f t="shared" si="4"/>
        <v>2.130551888997027</v>
      </c>
      <c r="Q14">
        <f t="shared" si="4"/>
        <v>2.020173412281864</v>
      </c>
      <c r="R14">
        <f t="shared" si="4"/>
        <v>2.0005187937252393</v>
      </c>
      <c r="S14">
        <f t="shared" si="4"/>
        <v>2.0000324414899096</v>
      </c>
      <c r="T14">
        <f t="shared" si="4"/>
        <v>2.008280754629638</v>
      </c>
      <c r="U14">
        <f t="shared" si="4"/>
        <v>2.076948102632101</v>
      </c>
    </row>
    <row r="15" spans="1:21" ht="12.75">
      <c r="A15" s="1" t="s">
        <v>16</v>
      </c>
      <c r="B15">
        <f>($B$5-($E$6+$E$5))*SIN(B11-$B$11)+$B$6*COS(B11-$B$11)</f>
        <v>0</v>
      </c>
      <c r="C15">
        <f aca="true" t="shared" si="5" ref="C15:U15">($B$5-($E$6+$E$5))*SIN(C11-$B$11)+$B$6*COS(C11-$B$11)</f>
        <v>-2.325445207459073</v>
      </c>
      <c r="D15">
        <f t="shared" si="5"/>
        <v>-2.9430086748413142</v>
      </c>
      <c r="E15">
        <f t="shared" si="5"/>
        <v>-1.4701926637707174</v>
      </c>
      <c r="F15">
        <f t="shared" si="5"/>
        <v>0.966165508511964</v>
      </c>
      <c r="G15">
        <f t="shared" si="5"/>
        <v>2.72234042199757</v>
      </c>
      <c r="H15">
        <f t="shared" si="5"/>
        <v>2.830597740355012</v>
      </c>
      <c r="I15">
        <f t="shared" si="5"/>
        <v>1.4558112562770742</v>
      </c>
      <c r="J15">
        <f t="shared" si="5"/>
        <v>-0.5031680415025916</v>
      </c>
      <c r="K15">
        <f t="shared" si="5"/>
        <v>-2.12353979302598</v>
      </c>
      <c r="L15">
        <f t="shared" si="5"/>
        <v>-2.9215616886596356</v>
      </c>
      <c r="M15">
        <f t="shared" si="5"/>
        <v>-2.9004608754888297</v>
      </c>
      <c r="N15">
        <f t="shared" si="5"/>
        <v>-2.344345532187278</v>
      </c>
      <c r="O15">
        <f t="shared" si="5"/>
        <v>-1.5863988134284441</v>
      </c>
      <c r="P15">
        <f t="shared" si="5"/>
        <v>-0.8753670877189006</v>
      </c>
      <c r="Q15">
        <f t="shared" si="5"/>
        <v>-0.34732334664990516</v>
      </c>
      <c r="R15">
        <f t="shared" si="5"/>
        <v>-0.05578972310834775</v>
      </c>
      <c r="S15">
        <f t="shared" si="5"/>
        <v>-0.013951626679682265</v>
      </c>
      <c r="T15">
        <f t="shared" si="5"/>
        <v>-0.22274639588687375</v>
      </c>
      <c r="U15">
        <f t="shared" si="5"/>
        <v>-0.6751056252868317</v>
      </c>
    </row>
    <row r="16" spans="1:21" ht="12.75">
      <c r="A16" s="1" t="s">
        <v>17</v>
      </c>
      <c r="B16">
        <f>$B$7</f>
        <v>0</v>
      </c>
      <c r="C16">
        <f aca="true" t="shared" si="6" ref="C16:U16">$B$7</f>
        <v>0</v>
      </c>
      <c r="D16">
        <f t="shared" si="6"/>
        <v>0</v>
      </c>
      <c r="E16">
        <f t="shared" si="6"/>
        <v>0</v>
      </c>
      <c r="F16">
        <f t="shared" si="6"/>
        <v>0</v>
      </c>
      <c r="G16">
        <f t="shared" si="6"/>
        <v>0</v>
      </c>
      <c r="H16">
        <f t="shared" si="6"/>
        <v>0</v>
      </c>
      <c r="I16">
        <f t="shared" si="6"/>
        <v>0</v>
      </c>
      <c r="J16">
        <f t="shared" si="6"/>
        <v>0</v>
      </c>
      <c r="K16">
        <f t="shared" si="6"/>
        <v>0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f t="shared" si="6"/>
        <v>0</v>
      </c>
      <c r="R16">
        <f t="shared" si="6"/>
        <v>0</v>
      </c>
      <c r="S16">
        <f t="shared" si="6"/>
        <v>0</v>
      </c>
      <c r="T16">
        <f t="shared" si="6"/>
        <v>0</v>
      </c>
      <c r="U16">
        <f t="shared" si="6"/>
        <v>0</v>
      </c>
    </row>
    <row r="17" spans="1:21" ht="12.75">
      <c r="A17" s="1" t="s">
        <v>18</v>
      </c>
      <c r="B17">
        <f>-($B$5-($E$6+$E$5))*B12*SIN(B11-$B$11)-$B$6*B12*COS(B11-$B$11)</f>
        <v>0</v>
      </c>
      <c r="C17">
        <f aca="true" t="shared" si="7" ref="C17:U17">-($B$5-($E$6+$E$5))*C12*SIN(C11-$B$11)-$B$6*C12*COS(C11-$B$11)</f>
        <v>-21.81953718501249</v>
      </c>
      <c r="D17">
        <f t="shared" si="7"/>
        <v>-27.245901169510415</v>
      </c>
      <c r="E17">
        <f t="shared" si="7"/>
        <v>-13.306059218020094</v>
      </c>
      <c r="F17">
        <f t="shared" si="7"/>
        <v>8.466447417583549</v>
      </c>
      <c r="G17">
        <f t="shared" si="7"/>
        <v>22.860958917823304</v>
      </c>
      <c r="H17">
        <f t="shared" si="7"/>
        <v>22.524773704307986</v>
      </c>
      <c r="I17">
        <f t="shared" si="7"/>
        <v>10.841478174096926</v>
      </c>
      <c r="J17">
        <f t="shared" si="7"/>
        <v>-3.456949336138549</v>
      </c>
      <c r="K17">
        <f t="shared" si="7"/>
        <v>-13.235423616131387</v>
      </c>
      <c r="L17">
        <f t="shared" si="7"/>
        <v>-16.184708192807697</v>
      </c>
      <c r="M17">
        <f t="shared" si="7"/>
        <v>-13.915257814533259</v>
      </c>
      <c r="N17">
        <f t="shared" si="7"/>
        <v>-9.407566241616207</v>
      </c>
      <c r="O17">
        <f t="shared" si="7"/>
        <v>-5.06462530444378</v>
      </c>
      <c r="P17">
        <f t="shared" si="7"/>
        <v>-2.0517264941021445</v>
      </c>
      <c r="Q17">
        <f t="shared" si="7"/>
        <v>-0.5120796835488974</v>
      </c>
      <c r="R17">
        <f t="shared" si="7"/>
        <v>-0.03301561638912163</v>
      </c>
      <c r="S17">
        <f t="shared" si="7"/>
        <v>0.004130231608299432</v>
      </c>
      <c r="T17">
        <f t="shared" si="7"/>
        <v>0.26311648434171386</v>
      </c>
      <c r="U17">
        <f t="shared" si="7"/>
        <v>1.3879844997972528</v>
      </c>
    </row>
    <row r="18" spans="1:21" ht="12.75">
      <c r="A18" s="1" t="s">
        <v>19</v>
      </c>
      <c r="B18">
        <f>-($B$5-($E$6+$E$5))*(B12*B12*COS(B11-$B$11)+B13*SIN(B11-$B$11))-$B$6*(-B12*B12*SIN(B11-$B$11)+B13*COS(B11-$B$11))</f>
        <v>-266.4793188294127</v>
      </c>
      <c r="C18">
        <f aca="true" t="shared" si="8" ref="C18:U18">-($B$5-($E$6+$E$5))*(C12*C12*COS(C11-$B$11)+C13*SIN(C11-$B$11))-$B$6*(-C12*C12*SIN(C11-$B$11)+C13*COS(C11-$B$11))</f>
        <v>-160.38536252733377</v>
      </c>
      <c r="D18">
        <f t="shared" si="8"/>
        <v>66.20826341250584</v>
      </c>
      <c r="E18">
        <f t="shared" si="8"/>
        <v>226.35079529518438</v>
      </c>
      <c r="F18">
        <f t="shared" si="8"/>
        <v>207.56249083572038</v>
      </c>
      <c r="G18">
        <f t="shared" si="8"/>
        <v>52.294805263113886</v>
      </c>
      <c r="H18">
        <f t="shared" si="8"/>
        <v>-107.84131489369625</v>
      </c>
      <c r="I18">
        <f t="shared" si="8"/>
        <v>-171.8916070844387</v>
      </c>
      <c r="J18">
        <f t="shared" si="8"/>
        <v>-129.40136353721178</v>
      </c>
      <c r="K18">
        <f t="shared" si="8"/>
        <v>-35.15652577682893</v>
      </c>
      <c r="L18">
        <f t="shared" si="8"/>
        <v>49.06799250276701</v>
      </c>
      <c r="M18">
        <f t="shared" si="8"/>
        <v>91.55942549523331</v>
      </c>
      <c r="N18">
        <f t="shared" si="8"/>
        <v>92.95068992369588</v>
      </c>
      <c r="O18">
        <f t="shared" si="8"/>
        <v>70.14637916128478</v>
      </c>
      <c r="P18">
        <f t="shared" si="8"/>
        <v>40.867954250735224</v>
      </c>
      <c r="Q18">
        <f t="shared" si="8"/>
        <v>16.63458244658855</v>
      </c>
      <c r="R18">
        <f t="shared" si="8"/>
        <v>2.699060730730025</v>
      </c>
      <c r="S18">
        <f t="shared" si="8"/>
        <v>0.6758024617140082</v>
      </c>
      <c r="T18">
        <f t="shared" si="8"/>
        <v>10.717665444638296</v>
      </c>
      <c r="U18">
        <f t="shared" si="8"/>
        <v>31.8632309970716</v>
      </c>
    </row>
    <row r="19" spans="1:21" ht="12.75">
      <c r="A19" s="1" t="s">
        <v>20</v>
      </c>
      <c r="B19">
        <f>($B$5-($E$6+$E$5))*COS(B11-$B$11)*B12-$B$6*SIN(B11-$B$11)*B12</f>
        <v>-28.274333882308138</v>
      </c>
      <c r="C19">
        <f aca="true" t="shared" si="9" ref="C19:U19">($B$5-($E$6+$E$5))*COS(C11-$B$11)*C12-$B$6*SIN(C11-$B$11)*C12</f>
        <v>-17.78385873424191</v>
      </c>
      <c r="D19">
        <f t="shared" si="9"/>
        <v>5.387871067504281</v>
      </c>
      <c r="E19">
        <f t="shared" si="9"/>
        <v>23.66773461942024</v>
      </c>
      <c r="F19">
        <f t="shared" si="9"/>
        <v>24.888166692111263</v>
      </c>
      <c r="G19">
        <f t="shared" si="9"/>
        <v>10.585105387997952</v>
      </c>
      <c r="H19">
        <f t="shared" si="9"/>
        <v>-7.90857832961969</v>
      </c>
      <c r="I19">
        <f t="shared" si="9"/>
        <v>-19.534262126885675</v>
      </c>
      <c r="J19">
        <f t="shared" si="9"/>
        <v>-20.31912994793736</v>
      </c>
      <c r="K19">
        <f t="shared" si="9"/>
        <v>-13.207742724830586</v>
      </c>
      <c r="L19">
        <f t="shared" si="9"/>
        <v>-3.7754790035384427</v>
      </c>
      <c r="M19">
        <f t="shared" si="9"/>
        <v>3.676750171265665</v>
      </c>
      <c r="N19">
        <f t="shared" si="9"/>
        <v>7.511738131956277</v>
      </c>
      <c r="O19">
        <f t="shared" si="9"/>
        <v>8.128947203900717</v>
      </c>
      <c r="P19">
        <f t="shared" si="9"/>
        <v>6.725547253710204</v>
      </c>
      <c r="Q19">
        <f t="shared" si="9"/>
        <v>4.3933374211304566</v>
      </c>
      <c r="R19">
        <f t="shared" si="9"/>
        <v>1.7750530985863524</v>
      </c>
      <c r="S19">
        <f t="shared" si="9"/>
        <v>-0.8881086857115816</v>
      </c>
      <c r="T19">
        <f t="shared" si="9"/>
        <v>-3.5339321511584654</v>
      </c>
      <c r="U19">
        <f t="shared" si="9"/>
        <v>-6.009653265629115</v>
      </c>
    </row>
    <row r="20" spans="1:21" ht="12.75">
      <c r="A20" s="1" t="s">
        <v>21</v>
      </c>
      <c r="B20">
        <f>($B$5-($E$6+$E$5))*(-B12*B12*SIN(B11-$B$11)+B13*COS(B11-$B$11))-$B$6*(COS(B11-$B$11)*B12*B12+B13*SIN(B11-$B$11))</f>
        <v>0</v>
      </c>
      <c r="C20">
        <f aca="true" t="shared" si="10" ref="C20:U20">($B$5-($E$6+$E$5))*(-C12*C12*SIN(C11-$B$11)+C13*COS(C11-$B$11))-$B$6*(COS(C11-$B$11)*C12*C12+C13*SIN(C11-$B$11))</f>
        <v>210.01287241663357</v>
      </c>
      <c r="D20">
        <f t="shared" si="10"/>
        <v>249.00927092205228</v>
      </c>
      <c r="E20">
        <f t="shared" si="10"/>
        <v>98.82527299769774</v>
      </c>
      <c r="F20">
        <f t="shared" si="10"/>
        <v>-105.14795461094678</v>
      </c>
      <c r="G20">
        <f t="shared" si="10"/>
        <v>-208.9195909464041</v>
      </c>
      <c r="H20">
        <f t="shared" si="10"/>
        <v>-163.47575804893683</v>
      </c>
      <c r="I20">
        <f t="shared" si="10"/>
        <v>-33.1344344771169</v>
      </c>
      <c r="J20">
        <f t="shared" si="10"/>
        <v>83.69503141177894</v>
      </c>
      <c r="K20">
        <f t="shared" si="10"/>
        <v>129.55762053697072</v>
      </c>
      <c r="L20">
        <f t="shared" si="10"/>
        <v>105.98445373851337</v>
      </c>
      <c r="M20">
        <f t="shared" si="10"/>
        <v>47.22845018279503</v>
      </c>
      <c r="N20">
        <f t="shared" si="10"/>
        <v>-12.398658040541136</v>
      </c>
      <c r="O20">
        <f t="shared" si="10"/>
        <v>-54.7651150591516</v>
      </c>
      <c r="P20">
        <f t="shared" si="10"/>
        <v>-77.48281561919875</v>
      </c>
      <c r="Q20">
        <f t="shared" si="10"/>
        <v>-86.38789197769987</v>
      </c>
      <c r="R20">
        <f t="shared" si="10"/>
        <v>-88.61629216354046</v>
      </c>
      <c r="S20">
        <f t="shared" si="10"/>
        <v>-88.78042633247979</v>
      </c>
      <c r="T20">
        <f t="shared" si="10"/>
        <v>-87.57196346623778</v>
      </c>
      <c r="U20">
        <f t="shared" si="10"/>
        <v>-81.61011020177668</v>
      </c>
    </row>
    <row r="21" spans="1:21" ht="12.75">
      <c r="A21" s="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s="1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4" ht="12.75">
      <c r="A24" s="1" t="s">
        <v>24</v>
      </c>
    </row>
    <row r="25" spans="1:21" ht="12.75">
      <c r="A25" s="1" t="s">
        <v>25</v>
      </c>
      <c r="B25">
        <f>$K$5*COS($K$6*B10)</f>
        <v>5</v>
      </c>
      <c r="C25">
        <f aca="true" t="shared" si="11" ref="C25:U25">$K$5*COS($K$6*C10)</f>
        <v>4.998612151090002</v>
      </c>
      <c r="D25">
        <f t="shared" si="11"/>
        <v>4.99444937480985</v>
      </c>
      <c r="E25">
        <f t="shared" si="11"/>
        <v>4.98751398208135</v>
      </c>
      <c r="F25">
        <f t="shared" si="11"/>
        <v>4.9778098230154</v>
      </c>
      <c r="G25">
        <f t="shared" si="11"/>
        <v>4.965342284774631</v>
      </c>
      <c r="H25">
        <f t="shared" si="11"/>
        <v>4.950118288582788</v>
      </c>
      <c r="I25">
        <f t="shared" si="11"/>
        <v>4.932146285882477</v>
      </c>
      <c r="J25">
        <f t="shared" si="11"/>
        <v>4.911436253643443</v>
      </c>
      <c r="K25">
        <f t="shared" si="11"/>
        <v>4.887999688823953</v>
      </c>
      <c r="L25">
        <f t="shared" si="11"/>
        <v>4.861849601988383</v>
      </c>
      <c r="M25">
        <f t="shared" si="11"/>
        <v>4.833000510084537</v>
      </c>
      <c r="N25">
        <f t="shared" si="11"/>
        <v>4.801468428384715</v>
      </c>
      <c r="O25">
        <f t="shared" si="11"/>
        <v>4.767270861595006</v>
      </c>
      <c r="P25">
        <f t="shared" si="11"/>
        <v>4.730426794137727</v>
      </c>
      <c r="Q25">
        <f t="shared" si="11"/>
        <v>4.6909566796124205</v>
      </c>
      <c r="R25">
        <f t="shared" si="11"/>
        <v>4.648882429441256</v>
      </c>
      <c r="S25">
        <f t="shared" si="11"/>
        <v>4.604227400705131</v>
      </c>
      <c r="T25">
        <f t="shared" si="11"/>
        <v>4.557016383177226</v>
      </c>
      <c r="U25">
        <f t="shared" si="11"/>
        <v>4.507275585561228</v>
      </c>
    </row>
    <row r="26" spans="1:21" ht="12.75">
      <c r="A26" s="1" t="s">
        <v>26</v>
      </c>
      <c r="B26">
        <f>-$K$5*$K$6*SIN(B10*$K$6)</f>
        <v>0</v>
      </c>
      <c r="C26">
        <f aca="true" t="shared" si="12" ref="C26:U26">-$K$5*$K$6*SIN(C10*$K$6)</f>
        <v>-0.092518980151966</v>
      </c>
      <c r="D26">
        <f t="shared" si="12"/>
        <v>-0.18498659935762884</v>
      </c>
      <c r="E26">
        <f t="shared" si="12"/>
        <v>-0.2773515251831786</v>
      </c>
      <c r="F26">
        <f t="shared" si="12"/>
        <v>-0.3695624822039638</v>
      </c>
      <c r="G26">
        <f t="shared" si="12"/>
        <v>-0.461568280469508</v>
      </c>
      <c r="H26">
        <f t="shared" si="12"/>
        <v>-0.5533178439210765</v>
      </c>
      <c r="I26">
        <f t="shared" si="12"/>
        <v>-0.6447602387460178</v>
      </c>
      <c r="J26">
        <f t="shared" si="12"/>
        <v>-0.735844701653138</v>
      </c>
      <c r="K26">
        <f t="shared" si="12"/>
        <v>-0.8265206680534116</v>
      </c>
      <c r="L26">
        <f t="shared" si="12"/>
        <v>-0.9167378001303859</v>
      </c>
      <c r="M26">
        <f t="shared" si="12"/>
        <v>-1.0064460147846945</v>
      </c>
      <c r="N26">
        <f t="shared" si="12"/>
        <v>-1.0955955114371674</v>
      </c>
      <c r="O26">
        <f t="shared" si="12"/>
        <v>-1.1841367996751015</v>
      </c>
      <c r="P26">
        <f t="shared" si="12"/>
        <v>-1.272020726726349</v>
      </c>
      <c r="Q26">
        <f t="shared" si="12"/>
        <v>-1.3591985047459645</v>
      </c>
      <c r="R26">
        <f t="shared" si="12"/>
        <v>-1.4456217379002667</v>
      </c>
      <c r="S26">
        <f t="shared" si="12"/>
        <v>-1.5312424492332841</v>
      </c>
      <c r="T26">
        <f t="shared" si="12"/>
        <v>-1.6160131073006574</v>
      </c>
      <c r="U26">
        <f t="shared" si="12"/>
        <v>-1.6998866525562273</v>
      </c>
    </row>
    <row r="27" spans="1:21" ht="12.75">
      <c r="A27" s="1" t="s">
        <v>27</v>
      </c>
      <c r="B27">
        <f>-$K$5*$K$6*$K$6*COS(B10*$K$6)</f>
        <v>-3.084251375340424</v>
      </c>
      <c r="C27">
        <f aca="true" t="shared" si="13" ref="C27:U27">-$K$5*$K$6*$K$6*COS(C10*$K$6)</f>
        <v>-3.0833952803585394</v>
      </c>
      <c r="D27">
        <f t="shared" si="13"/>
        <v>-3.0808274706650804</v>
      </c>
      <c r="E27">
        <f t="shared" si="13"/>
        <v>-3.0765493717528</v>
      </c>
      <c r="F27">
        <f t="shared" si="13"/>
        <v>-3.070563358563664</v>
      </c>
      <c r="G27">
        <f t="shared" si="13"/>
        <v>-3.0628727541704244</v>
      </c>
      <c r="H27">
        <f t="shared" si="13"/>
        <v>-3.05348182793185</v>
      </c>
      <c r="I27">
        <f t="shared" si="13"/>
        <v>-3.042395793122639</v>
      </c>
      <c r="J27">
        <f t="shared" si="13"/>
        <v>-3.029620804039322</v>
      </c>
      <c r="K27">
        <f t="shared" si="13"/>
        <v>-3.0151639525837686</v>
      </c>
      <c r="L27">
        <f t="shared" si="13"/>
        <v>-2.9990332643261928</v>
      </c>
      <c r="M27">
        <f t="shared" si="13"/>
        <v>-2.9812376940498404</v>
      </c>
      <c r="N27">
        <f t="shared" si="13"/>
        <v>-2.9617871207798365</v>
      </c>
      <c r="O27">
        <f t="shared" si="13"/>
        <v>-2.940692342298945</v>
      </c>
      <c r="P27">
        <f t="shared" si="13"/>
        <v>-2.9179650691532952</v>
      </c>
      <c r="Q27">
        <f t="shared" si="13"/>
        <v>-2.8936179181513912</v>
      </c>
      <c r="R27">
        <f t="shared" si="13"/>
        <v>-2.8676644053600255</v>
      </c>
      <c r="S27">
        <f t="shared" si="13"/>
        <v>-2.8401189386009733</v>
      </c>
      <c r="T27">
        <f t="shared" si="13"/>
        <v>-2.8109968094526407</v>
      </c>
      <c r="U27">
        <f t="shared" si="13"/>
        <v>-2.7803141847611066</v>
      </c>
    </row>
    <row r="28" spans="1:21" ht="12.75">
      <c r="A28" s="1" t="s">
        <v>15</v>
      </c>
      <c r="B28">
        <f>$N$5*COS(B25-$B$25)+$N$7*SIN(B25-$B$25)</f>
        <v>8</v>
      </c>
      <c r="C28">
        <f aca="true" t="shared" si="14" ref="C28:U28">$N$5*COS(C25-$B$25)+$N$7*SIN(C25-$B$25)</f>
        <v>7.999992295502849</v>
      </c>
      <c r="D28">
        <f t="shared" si="14"/>
        <v>7.999876762556401</v>
      </c>
      <c r="E28">
        <f t="shared" si="14"/>
        <v>7.9993764055277685</v>
      </c>
      <c r="F28">
        <f t="shared" si="14"/>
        <v>7.998030465000793</v>
      </c>
      <c r="G28">
        <f t="shared" si="14"/>
        <v>7.9951958520084</v>
      </c>
      <c r="H28">
        <f t="shared" si="14"/>
        <v>7.990049322981626</v>
      </c>
      <c r="I28">
        <f t="shared" si="14"/>
        <v>7.981590558831164</v>
      </c>
      <c r="J28">
        <f t="shared" si="14"/>
        <v>7.968646352989436</v>
      </c>
      <c r="K28">
        <f t="shared" si="14"/>
        <v>7.949876150487301</v>
      </c>
      <c r="L28">
        <f t="shared" si="14"/>
        <v>7.923779212081486</v>
      </c>
      <c r="M28">
        <f t="shared" si="14"/>
        <v>7.888703702847263</v>
      </c>
      <c r="N28">
        <f t="shared" si="14"/>
        <v>7.842858022169433</v>
      </c>
      <c r="O28">
        <f t="shared" si="14"/>
        <v>7.784324700285922</v>
      </c>
      <c r="P28">
        <f t="shared" si="14"/>
        <v>7.711077183991746</v>
      </c>
      <c r="Q28">
        <f t="shared" si="14"/>
        <v>7.620999819315044</v>
      </c>
      <c r="R28">
        <f t="shared" si="14"/>
        <v>7.511911310492888</v>
      </c>
      <c r="S28">
        <f t="shared" si="14"/>
        <v>7.381591891076701</v>
      </c>
      <c r="T28">
        <f t="shared" si="14"/>
        <v>7.227814383353655</v>
      </c>
      <c r="U28">
        <f t="shared" si="14"/>
        <v>7.048379245636661</v>
      </c>
    </row>
    <row r="29" spans="1:21" ht="12.75">
      <c r="A29" s="1" t="s">
        <v>16</v>
      </c>
      <c r="B29">
        <f>$N$6</f>
        <v>0</v>
      </c>
      <c r="C29">
        <f aca="true" t="shared" si="15" ref="C29:U29">$N$6</f>
        <v>0</v>
      </c>
      <c r="D29">
        <f t="shared" si="15"/>
        <v>0</v>
      </c>
      <c r="E29">
        <f t="shared" si="15"/>
        <v>0</v>
      </c>
      <c r="F29">
        <f t="shared" si="15"/>
        <v>0</v>
      </c>
      <c r="G29">
        <f t="shared" si="15"/>
        <v>0</v>
      </c>
      <c r="H29">
        <f t="shared" si="15"/>
        <v>0</v>
      </c>
      <c r="I29">
        <f t="shared" si="15"/>
        <v>0</v>
      </c>
      <c r="J29">
        <f t="shared" si="15"/>
        <v>0</v>
      </c>
      <c r="K29">
        <f t="shared" si="15"/>
        <v>0</v>
      </c>
      <c r="L29">
        <f t="shared" si="15"/>
        <v>0</v>
      </c>
      <c r="M29">
        <f t="shared" si="15"/>
        <v>0</v>
      </c>
      <c r="N29">
        <f t="shared" si="15"/>
        <v>0</v>
      </c>
      <c r="O29">
        <f t="shared" si="15"/>
        <v>0</v>
      </c>
      <c r="P29">
        <f t="shared" si="15"/>
        <v>0</v>
      </c>
      <c r="Q29">
        <f t="shared" si="15"/>
        <v>0</v>
      </c>
      <c r="R29">
        <f t="shared" si="15"/>
        <v>0</v>
      </c>
      <c r="S29">
        <f t="shared" si="15"/>
        <v>0</v>
      </c>
      <c r="T29">
        <f t="shared" si="15"/>
        <v>0</v>
      </c>
      <c r="U29">
        <f t="shared" si="15"/>
        <v>0</v>
      </c>
    </row>
    <row r="30" spans="1:21" ht="12.75">
      <c r="A30" s="1" t="s">
        <v>17</v>
      </c>
      <c r="B30">
        <f>-$N$5*SIN(B25-$B$25)+$N$7*COS(B25-$B$25)</f>
        <v>0</v>
      </c>
      <c r="C30">
        <f aca="true" t="shared" si="16" ref="C30:U30">-$N$5*SIN(C25-$B$25)+$N$7*COS(C25-$B$25)</f>
        <v>0.011102787715755041</v>
      </c>
      <c r="D30">
        <f t="shared" si="16"/>
        <v>0.04440477350601142</v>
      </c>
      <c r="E30">
        <f t="shared" si="16"/>
        <v>0.09988554793179172</v>
      </c>
      <c r="F30">
        <f t="shared" si="16"/>
        <v>0.1775068475276093</v>
      </c>
      <c r="G30">
        <f t="shared" si="16"/>
        <v>0.277206219316373</v>
      </c>
      <c r="H30">
        <f t="shared" si="16"/>
        <v>0.3988882253474712</v>
      </c>
      <c r="I30">
        <f t="shared" si="16"/>
        <v>0.5424132660409638</v>
      </c>
      <c r="J30">
        <f t="shared" si="16"/>
        <v>0.707584129971957</v>
      </c>
      <c r="K30">
        <f t="shared" si="16"/>
        <v>0.8941304110213578</v>
      </c>
      <c r="L30">
        <f t="shared" si="16"/>
        <v>1.1016909721810815</v>
      </c>
      <c r="M30">
        <f t="shared" si="16"/>
        <v>1.3297946791455764</v>
      </c>
      <c r="N30">
        <f t="shared" si="16"/>
        <v>1.57783967629559</v>
      </c>
      <c r="O30">
        <f t="shared" si="16"/>
        <v>1.8450715326291502</v>
      </c>
      <c r="P30">
        <f t="shared" si="16"/>
        <v>2.1305606451171304</v>
      </c>
      <c r="Q30">
        <f t="shared" si="16"/>
        <v>2.4331793509727295</v>
      </c>
      <c r="R30">
        <f t="shared" si="16"/>
        <v>2.7515792671280654</v>
      </c>
      <c r="S30">
        <f t="shared" si="16"/>
        <v>3.084169443073889</v>
      </c>
      <c r="T30">
        <f t="shared" si="16"/>
        <v>3.4290959799611946</v>
      </c>
      <c r="U30">
        <f t="shared" si="16"/>
        <v>3.7842238318680854</v>
      </c>
    </row>
    <row r="31" spans="1:21" ht="12.75">
      <c r="A31" s="1" t="s">
        <v>18</v>
      </c>
      <c r="B31">
        <f>-$N$5*B26*SIN(B25-$B$25)+$N$7*B26*COS(B25-$B$25)</f>
        <v>0</v>
      </c>
      <c r="C31">
        <f aca="true" t="shared" si="17" ref="C31:U31">-$N$5*C26*SIN(C25-$B$25)+$N$7*C26*COS(C25-$B$25)</f>
        <v>-0.0010272185963054326</v>
      </c>
      <c r="D31">
        <f t="shared" si="17"/>
        <v>-0.008214288046122786</v>
      </c>
      <c r="E31">
        <f t="shared" si="17"/>
        <v>-0.027703409062639926</v>
      </c>
      <c r="F31">
        <f t="shared" si="17"/>
        <v>-0.06559987118050384</v>
      </c>
      <c r="G31">
        <f t="shared" si="17"/>
        <v>-0.1279495979853116</v>
      </c>
      <c r="H31">
        <f t="shared" si="17"/>
        <v>-0.22071197281476726</v>
      </c>
      <c r="I31">
        <f t="shared" si="17"/>
        <v>-0.34972650691157914</v>
      </c>
      <c r="J31">
        <f t="shared" si="17"/>
        <v>-0.5206720330137099</v>
      </c>
      <c r="K31">
        <f t="shared" si="17"/>
        <v>-0.7390172646442442</v>
      </c>
      <c r="L31">
        <f t="shared" si="17"/>
        <v>-1.0099617582607907</v>
      </c>
      <c r="M31">
        <f t="shared" si="17"/>
        <v>-1.338366555307957</v>
      </c>
      <c r="N31">
        <f t="shared" si="17"/>
        <v>-1.7286740671169216</v>
      </c>
      <c r="O31">
        <f t="shared" si="17"/>
        <v>-2.1848170998191168</v>
      </c>
      <c r="P31">
        <f t="shared" si="17"/>
        <v>-2.710117300136451</v>
      </c>
      <c r="Q31">
        <f t="shared" si="17"/>
        <v>-3.30717373562089</v>
      </c>
      <c r="R31">
        <f t="shared" si="17"/>
        <v>-3.9777428021160164</v>
      </c>
      <c r="S31">
        <f t="shared" si="17"/>
        <v>-4.722611171862916</v>
      </c>
      <c r="T31">
        <f t="shared" si="17"/>
        <v>-5.541464049809283</v>
      </c>
      <c r="U31">
        <f t="shared" si="17"/>
        <v>-6.4327515820777394</v>
      </c>
    </row>
    <row r="32" spans="1:21" ht="12.75">
      <c r="A32" s="1" t="s">
        <v>19</v>
      </c>
      <c r="B32">
        <f>-$N$5*(B27*SIN(B25-$B$25)+B26*B26*COS(B25-$B$25))+$N$7*(B27*COS(B25-$B$25)-B26*B26*SIN(B25-$B$25))</f>
        <v>0</v>
      </c>
      <c r="C32">
        <f aca="true" t="shared" si="18" ref="C32:U32">-$N$5*(C27*SIN(C25-$B$25)+C26*C26*COS(C25-$B$25))+$N$7*(C27*COS(C25-$B$25)-C26*C26*SIN(C25-$B$25))</f>
        <v>-0.10271231079980134</v>
      </c>
      <c r="D32">
        <f t="shared" si="18"/>
        <v>-0.4105595643906913</v>
      </c>
      <c r="E32">
        <f t="shared" si="18"/>
        <v>-0.9226457986090284</v>
      </c>
      <c r="F32">
        <f t="shared" si="18"/>
        <v>-1.6373884558789544</v>
      </c>
      <c r="G32">
        <f t="shared" si="18"/>
        <v>-2.552386095673145</v>
      </c>
      <c r="H32">
        <f t="shared" si="18"/>
        <v>-3.664236533077667</v>
      </c>
      <c r="I32">
        <f t="shared" si="18"/>
        <v>-4.968308867552177</v>
      </c>
      <c r="J32">
        <f t="shared" si="18"/>
        <v>-6.458474021869437</v>
      </c>
      <c r="K32">
        <f t="shared" si="18"/>
        <v>-8.126799675128126</v>
      </c>
      <c r="L32">
        <f t="shared" si="18"/>
        <v>-9.963216851347942</v>
      </c>
      <c r="M32">
        <f t="shared" si="18"/>
        <v>-11.955166911432752</v>
      </c>
      <c r="N32">
        <f t="shared" si="18"/>
        <v>-14.087239273801014</v>
      </c>
      <c r="O32">
        <f t="shared" si="18"/>
        <v>-16.340811826554216</v>
      </c>
      <c r="P32">
        <f t="shared" si="18"/>
        <v>-18.693707645724487</v>
      </c>
      <c r="Q32">
        <f t="shared" si="18"/>
        <v>-21.119883238638792</v>
      </c>
      <c r="R32">
        <f t="shared" si="18"/>
        <v>-23.589165012250586</v>
      </c>
      <c r="S32">
        <f t="shared" si="18"/>
        <v>-26.06705193251409</v>
      </c>
      <c r="T32">
        <f t="shared" si="18"/>
        <v>-28.514603288939</v>
      </c>
      <c r="U32">
        <f t="shared" si="18"/>
        <v>-30.888430994880082</v>
      </c>
    </row>
    <row r="33" spans="1:21" ht="12.75">
      <c r="A33" s="1" t="s">
        <v>20</v>
      </c>
      <c r="B33">
        <f>0</f>
        <v>0</v>
      </c>
      <c r="C33">
        <f>0</f>
        <v>0</v>
      </c>
      <c r="D33">
        <f>0</f>
        <v>0</v>
      </c>
      <c r="E33">
        <f>0</f>
        <v>0</v>
      </c>
      <c r="F33">
        <f>0</f>
        <v>0</v>
      </c>
      <c r="G33">
        <f>0</f>
        <v>0</v>
      </c>
      <c r="H33">
        <f>0</f>
        <v>0</v>
      </c>
      <c r="I33">
        <f>0</f>
        <v>0</v>
      </c>
      <c r="J33">
        <f>0</f>
        <v>0</v>
      </c>
      <c r="K33">
        <f>0</f>
        <v>0</v>
      </c>
      <c r="L33">
        <f>0</f>
        <v>0</v>
      </c>
      <c r="M33">
        <f>0</f>
        <v>0</v>
      </c>
      <c r="N33">
        <f>0</f>
        <v>0</v>
      </c>
      <c r="O33">
        <f>0</f>
        <v>0</v>
      </c>
      <c r="P33">
        <f>0</f>
        <v>0</v>
      </c>
      <c r="Q33">
        <f>0</f>
        <v>0</v>
      </c>
      <c r="R33">
        <f>0</f>
        <v>0</v>
      </c>
      <c r="S33">
        <f>0</f>
        <v>0</v>
      </c>
      <c r="T33">
        <f>0</f>
        <v>0</v>
      </c>
      <c r="U33">
        <f>0</f>
        <v>0</v>
      </c>
    </row>
    <row r="34" spans="1:21" ht="12.75">
      <c r="A34" s="1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s="1" t="s">
        <v>22</v>
      </c>
      <c r="B35">
        <f>-$N$5*B26*COS(B25-$B$25)-$N$7*B26*SIN(B25-$B$25)</f>
        <v>0</v>
      </c>
      <c r="C35">
        <f aca="true" t="shared" si="19" ref="C35:U35">-$N$5*C26*COS(C25-$B$25)-$N$7*C26*SIN(C25-$B$25)</f>
        <v>0.7401511284035089</v>
      </c>
      <c r="D35">
        <f t="shared" si="19"/>
        <v>1.4798699975854257</v>
      </c>
      <c r="E35">
        <f t="shared" si="19"/>
        <v>2.21863924658746</v>
      </c>
      <c r="F35">
        <f t="shared" si="19"/>
        <v>2.955771991388616</v>
      </c>
      <c r="G35">
        <f t="shared" si="19"/>
        <v>3.69032880142846</v>
      </c>
      <c r="H35">
        <f t="shared" si="19"/>
        <v>4.42103686421525</v>
      </c>
      <c r="I35">
        <f t="shared" si="19"/>
        <v>5.146212234284944</v>
      </c>
      <c r="J35">
        <f t="shared" si="19"/>
        <v>5.863686198194877</v>
      </c>
      <c r="K35">
        <f t="shared" si="19"/>
        <v>6.570736946842648</v>
      </c>
      <c r="L35">
        <f t="shared" si="19"/>
        <v>7.264027923602464</v>
      </c>
      <c r="M35">
        <f t="shared" si="19"/>
        <v>7.93955440354789</v>
      </c>
      <c r="N35">
        <f t="shared" si="19"/>
        <v>8.592600045927812</v>
      </c>
      <c r="O35">
        <f t="shared" si="19"/>
        <v>9.217705338228416</v>
      </c>
      <c r="P35">
        <f t="shared" si="19"/>
        <v>9.80865000342415</v>
      </c>
      <c r="Q35">
        <f t="shared" si="19"/>
        <v>10.358451559082273</v>
      </c>
      <c r="R35">
        <f t="shared" si="19"/>
        <v>10.859382283627399</v>
      </c>
      <c r="S35">
        <f t="shared" si="19"/>
        <v>11.303006846532837</v>
      </c>
      <c r="T35">
        <f t="shared" si="19"/>
        <v>11.680242780635725</v>
      </c>
      <c r="U35">
        <f t="shared" si="19"/>
        <v>11.98144580181209</v>
      </c>
    </row>
    <row r="36" spans="1:21" ht="12.75">
      <c r="A36" s="1" t="s">
        <v>23</v>
      </c>
      <c r="B36">
        <f>-$N$5*(B27*COS(B25-$B$25)-B26*B26*SIN(B25-$B$25))-$N$7*(B27*SIN(B25-$B$25)+B26*B26*COS(B25-$B$25))</f>
        <v>24.674011002723393</v>
      </c>
      <c r="C36">
        <f aca="true" t="shared" si="20" ref="C36:U36">-$N$5*(C27*COS(C25-$B$25)-C26*C26*SIN(C25-$B$25))-$N$7*(C27*SIN(C25-$B$25)+C26*C26*COS(C25-$B$25))</f>
        <v>24.667043449641238</v>
      </c>
      <c r="D36">
        <f t="shared" si="20"/>
        <v>24.644720558807194</v>
      </c>
      <c r="E36">
        <f t="shared" si="20"/>
        <v>24.602792872084333</v>
      </c>
      <c r="F36">
        <f t="shared" si="20"/>
        <v>24.534216035281613</v>
      </c>
      <c r="G36">
        <f t="shared" si="20"/>
        <v>24.429210063444074</v>
      </c>
      <c r="H36">
        <f t="shared" si="20"/>
        <v>24.27534653907814</v>
      </c>
      <c r="I36">
        <f t="shared" si="20"/>
        <v>24.057667792523187</v>
      </c>
      <c r="J36">
        <f t="shared" si="20"/>
        <v>23.75884301425676</v>
      </c>
      <c r="K36">
        <f t="shared" si="20"/>
        <v>23.35936695317796</v>
      </c>
      <c r="L36">
        <f t="shared" si="20"/>
        <v>22.83780731572495</v>
      </c>
      <c r="M36">
        <f t="shared" si="20"/>
        <v>22.171107150207998</v>
      </c>
      <c r="N36">
        <f t="shared" si="20"/>
        <v>21.334948331495116</v>
      </c>
      <c r="O36">
        <f t="shared" si="20"/>
        <v>20.304181707644098</v>
      </c>
      <c r="P36">
        <f t="shared" si="20"/>
        <v>19.05332849079965</v>
      </c>
      <c r="Q36">
        <f t="shared" si="20"/>
        <v>17.557156035007488</v>
      </c>
      <c r="R36">
        <f t="shared" si="20"/>
        <v>15.791329218806606</v>
      </c>
      <c r="S36">
        <f t="shared" si="20"/>
        <v>13.733136229290468</v>
      </c>
      <c r="T36">
        <f t="shared" si="20"/>
        <v>11.362284632795847</v>
      </c>
      <c r="U36">
        <f t="shared" si="20"/>
        <v>8.661760242635493</v>
      </c>
    </row>
    <row r="37" spans="2:3" ht="12.75">
      <c r="B37">
        <f>-B26*B28</f>
        <v>0</v>
      </c>
      <c r="C37">
        <f>-C26*C28</f>
        <v>0.7401511284035089</v>
      </c>
    </row>
    <row r="38" ht="12.75">
      <c r="A38" s="1" t="s">
        <v>34</v>
      </c>
    </row>
    <row r="39" spans="1:21" ht="12.75">
      <c r="A39" s="1" t="s">
        <v>15</v>
      </c>
      <c r="B39">
        <f>B14*COS(B25-$B$25)+B16*SIN(B25-$B$25)</f>
        <v>8</v>
      </c>
      <c r="C39">
        <f aca="true" t="shared" si="21" ref="C39:U39">C14*COS(C25)+C16*SIN(C25)</f>
        <v>1.9467680451246951</v>
      </c>
      <c r="D39">
        <f t="shared" si="21"/>
        <v>1.229690728087052</v>
      </c>
      <c r="E39">
        <f t="shared" si="21"/>
        <v>0.6479103403052336</v>
      </c>
      <c r="F39">
        <f t="shared" si="21"/>
        <v>0.5665585766269924</v>
      </c>
      <c r="G39">
        <f t="shared" si="21"/>
        <v>0.9358633737053172</v>
      </c>
      <c r="H39">
        <f t="shared" si="21"/>
        <v>1.4115276009084203</v>
      </c>
      <c r="I39">
        <f t="shared" si="21"/>
        <v>1.6617790349309836</v>
      </c>
      <c r="J39">
        <f t="shared" si="21"/>
        <v>1.5734808060150995</v>
      </c>
      <c r="K39">
        <f t="shared" si="21"/>
        <v>1.243774051126127</v>
      </c>
      <c r="L39">
        <f t="shared" si="21"/>
        <v>0.8460063877153617</v>
      </c>
      <c r="M39">
        <f t="shared" si="21"/>
        <v>0.5093871763003105</v>
      </c>
      <c r="N39">
        <f t="shared" si="21"/>
        <v>0.27828022894092797</v>
      </c>
      <c r="O39">
        <f t="shared" si="21"/>
        <v>0.1345993645475876</v>
      </c>
      <c r="P39">
        <f t="shared" si="21"/>
        <v>0.03842841422354375</v>
      </c>
      <c r="Q39">
        <f t="shared" si="21"/>
        <v>-0.04329364956366549</v>
      </c>
      <c r="R39">
        <f t="shared" si="21"/>
        <v>-0.12696066805055772</v>
      </c>
      <c r="S39">
        <f t="shared" si="21"/>
        <v>-0.21590511661437428</v>
      </c>
      <c r="T39">
        <f t="shared" si="21"/>
        <v>-0.31077786983759886</v>
      </c>
      <c r="U39">
        <f t="shared" si="21"/>
        <v>-0.4230290075114718</v>
      </c>
    </row>
    <row r="40" spans="1:21" ht="12.75">
      <c r="A40" s="1" t="s">
        <v>16</v>
      </c>
      <c r="B40">
        <f>B15</f>
        <v>0</v>
      </c>
      <c r="C40">
        <f aca="true" t="shared" si="22" ref="C40:U40">C15</f>
        <v>-2.325445207459073</v>
      </c>
      <c r="D40">
        <f t="shared" si="22"/>
        <v>-2.9430086748413142</v>
      </c>
      <c r="E40">
        <f t="shared" si="22"/>
        <v>-1.4701926637707174</v>
      </c>
      <c r="F40">
        <f t="shared" si="22"/>
        <v>0.966165508511964</v>
      </c>
      <c r="G40">
        <f t="shared" si="22"/>
        <v>2.72234042199757</v>
      </c>
      <c r="H40">
        <f t="shared" si="22"/>
        <v>2.830597740355012</v>
      </c>
      <c r="I40">
        <f t="shared" si="22"/>
        <v>1.4558112562770742</v>
      </c>
      <c r="J40">
        <f t="shared" si="22"/>
        <v>-0.5031680415025916</v>
      </c>
      <c r="K40">
        <f t="shared" si="22"/>
        <v>-2.12353979302598</v>
      </c>
      <c r="L40">
        <f t="shared" si="22"/>
        <v>-2.9215616886596356</v>
      </c>
      <c r="M40">
        <f t="shared" si="22"/>
        <v>-2.9004608754888297</v>
      </c>
      <c r="N40">
        <f t="shared" si="22"/>
        <v>-2.344345532187278</v>
      </c>
      <c r="O40">
        <f t="shared" si="22"/>
        <v>-1.5863988134284441</v>
      </c>
      <c r="P40">
        <f t="shared" si="22"/>
        <v>-0.8753670877189006</v>
      </c>
      <c r="Q40">
        <f t="shared" si="22"/>
        <v>-0.34732334664990516</v>
      </c>
      <c r="R40">
        <f t="shared" si="22"/>
        <v>-0.05578972310834775</v>
      </c>
      <c r="S40">
        <f t="shared" si="22"/>
        <v>-0.013951626679682265</v>
      </c>
      <c r="T40">
        <f t="shared" si="22"/>
        <v>-0.22274639588687375</v>
      </c>
      <c r="U40">
        <f t="shared" si="22"/>
        <v>-0.6751056252868317</v>
      </c>
    </row>
    <row r="41" spans="1:21" ht="12.75">
      <c r="A41" s="1" t="s">
        <v>17</v>
      </c>
      <c r="B41">
        <f>-B14*SIN(B25-$B$25)+B16*COS(B25-$B$25)</f>
        <v>0</v>
      </c>
      <c r="C41">
        <f aca="true" t="shared" si="23" ref="C41:U41">-C14*SIN(C25-$B$25)+C16*COS(C25-$B$25)</f>
        <v>0.009569683688856488</v>
      </c>
      <c r="D41">
        <f t="shared" si="23"/>
        <v>0.024522650903049947</v>
      </c>
      <c r="E41">
        <f t="shared" si="23"/>
        <v>0.02977764242172054</v>
      </c>
      <c r="F41">
        <f t="shared" si="23"/>
        <v>0.04792323860065528</v>
      </c>
      <c r="G41">
        <f>-G14*SIN(G25-$B$25)+G16*COS(G25-$B$25)</f>
        <v>0.12957654947351593</v>
      </c>
      <c r="H41">
        <f t="shared" si="23"/>
        <v>0.29885898711581066</v>
      </c>
      <c r="I41">
        <f t="shared" si="23"/>
        <v>0.5168583037766927</v>
      </c>
      <c r="J41">
        <f t="shared" si="23"/>
        <v>0.703825323627654</v>
      </c>
      <c r="K41">
        <f t="shared" si="23"/>
        <v>0.7956753162607746</v>
      </c>
      <c r="L41">
        <f t="shared" si="23"/>
        <v>0.7824106984678931</v>
      </c>
      <c r="M41">
        <f t="shared" si="23"/>
        <v>0.7037319261092272</v>
      </c>
      <c r="N41">
        <f t="shared" si="23"/>
        <v>0.6169532233517444</v>
      </c>
      <c r="O41">
        <f t="shared" si="23"/>
        <v>0.565920310273249</v>
      </c>
      <c r="P41">
        <f t="shared" si="23"/>
        <v>0.5674087508846284</v>
      </c>
      <c r="Q41">
        <f t="shared" si="23"/>
        <v>0.6144305290185438</v>
      </c>
      <c r="R41">
        <f t="shared" si="23"/>
        <v>0.6880732545393019</v>
      </c>
      <c r="S41">
        <f t="shared" si="23"/>
        <v>0.7710548676499556</v>
      </c>
      <c r="T41">
        <f t="shared" si="23"/>
        <v>0.8608234327917408</v>
      </c>
      <c r="U41">
        <f t="shared" si="23"/>
        <v>0.9824545634416998</v>
      </c>
    </row>
    <row r="42" ht="12.75">
      <c r="A42" s="1"/>
    </row>
    <row r="43" ht="12.75">
      <c r="A43" s="1"/>
    </row>
    <row r="44" ht="12.75">
      <c r="A44" s="1"/>
    </row>
    <row r="45" spans="1:21" ht="12.75">
      <c r="A45" s="1" t="s">
        <v>18</v>
      </c>
      <c r="B45">
        <f>-B14*B26*SIN(B25-$B$25)+B17*COS(B25-$B$25)+B21*SIN(B25-$B$25)+B16*B26*COS(B25-$B25)</f>
        <v>0</v>
      </c>
      <c r="C45">
        <f aca="true" t="shared" si="24" ref="C45:U45">-C14*C26*SIN(C25-$B$25)+C17*COS(C25-$B$25)+C21*SIN(C25-$B$25)+C16*C26*COS(C25-$B25)</f>
        <v>-21.820401548817497</v>
      </c>
      <c r="D45">
        <f t="shared" si="24"/>
        <v>-27.250017816907118</v>
      </c>
      <c r="E45">
        <f t="shared" si="24"/>
        <v>-13.313280894440176</v>
      </c>
      <c r="F45">
        <f t="shared" si="24"/>
        <v>8.446652416007554</v>
      </c>
      <c r="G45">
        <f t="shared" si="24"/>
        <v>22.78742206395975</v>
      </c>
      <c r="H45">
        <f t="shared" si="24"/>
        <v>22.33139260041519</v>
      </c>
      <c r="I45">
        <f t="shared" si="24"/>
        <v>10.483280296427347</v>
      </c>
      <c r="J45">
        <f t="shared" si="24"/>
        <v>-3.9613069752669263</v>
      </c>
      <c r="K45">
        <f t="shared" si="24"/>
        <v>-13.810139412384377</v>
      </c>
      <c r="L45">
        <f t="shared" si="24"/>
        <v>-16.747772253983754</v>
      </c>
      <c r="M45">
        <f t="shared" si="24"/>
        <v>-14.429936423457242</v>
      </c>
      <c r="N45">
        <f t="shared" si="24"/>
        <v>-9.898706978164615</v>
      </c>
      <c r="O45">
        <f t="shared" si="24"/>
        <v>-5.598213046962458</v>
      </c>
      <c r="P45">
        <f t="shared" si="24"/>
        <v>-2.699383361208958</v>
      </c>
      <c r="Q45">
        <f t="shared" si="24"/>
        <v>-1.322952953287408</v>
      </c>
      <c r="R45">
        <f t="shared" si="24"/>
        <v>-1.0256949518018403</v>
      </c>
      <c r="S45">
        <f t="shared" si="24"/>
        <v>-1.1768609835150523</v>
      </c>
      <c r="T45">
        <f t="shared" si="24"/>
        <v>-1.153382311710189</v>
      </c>
      <c r="U45">
        <f t="shared" si="24"/>
        <v>-0.44718125643295825</v>
      </c>
    </row>
    <row r="46" spans="1:21" ht="12.75">
      <c r="A46" s="1" t="s">
        <v>19</v>
      </c>
      <c r="B46">
        <f>-B17*B26*SIN(B25-$B$25)-B14*(B27*SIN(B25-$B$25)+B26*B26*COS(B25-$B$25))+B18*COS(B25-$B$25)-B17*B26*SIN(B25-$B$25)+B22*SIN(B25-$B$25)+B21*B26*COS(B25-$B$25)+B21*B26*COS(B25-$B$25)+B16*(B27*COS(B25-$B$25)-B26*B26*SIN(B25-$B$25))</f>
        <v>-266.4793188294127</v>
      </c>
      <c r="C46">
        <f aca="true" t="shared" si="25" ref="C46:U46">-C17*C26*SIN(C25-$B$25)-C14*(C27*SIN(C25-$B$25)+C26*C26*COS(C25-$B$25))+C18*COS(C25-$B$25)-C17*C26*SIN(C25-$B$25)+C22*SIN(C25-$B$25)+C21*C26*COS(C25-$B$25)+C21*C26*COS(C25-$B$25)+C16*(C27*COS(C25-$B$25)-C26*C26*SIN(C25-$B$25))</f>
        <v>-160.46813421489844</v>
      </c>
      <c r="D46">
        <f t="shared" si="25"/>
        <v>66.03646233518488</v>
      </c>
      <c r="E46">
        <f t="shared" si="25"/>
        <v>226.1502502323495</v>
      </c>
      <c r="F46">
        <f t="shared" si="25"/>
        <v>206.93047959097373</v>
      </c>
      <c r="G46">
        <f t="shared" si="25"/>
        <v>50.33905796457807</v>
      </c>
      <c r="H46">
        <f t="shared" si="25"/>
        <v>-111.69540553131009</v>
      </c>
      <c r="I46">
        <f t="shared" si="25"/>
        <v>-177.1781762818733</v>
      </c>
      <c r="J46">
        <f t="shared" si="25"/>
        <v>-134.8683942607376</v>
      </c>
      <c r="K46">
        <f t="shared" si="25"/>
        <v>-39.72288757937016</v>
      </c>
      <c r="L46">
        <f t="shared" si="25"/>
        <v>45.61119236498071</v>
      </c>
      <c r="M46">
        <f t="shared" si="25"/>
        <v>88.6148607617794</v>
      </c>
      <c r="N46">
        <f t="shared" si="25"/>
        <v>89.68226650684473</v>
      </c>
      <c r="O46">
        <f t="shared" si="25"/>
        <v>66.00954044908801</v>
      </c>
      <c r="P46">
        <f t="shared" si="25"/>
        <v>35.80360929699193</v>
      </c>
      <c r="Q46">
        <f t="shared" si="25"/>
        <v>10.936674523824125</v>
      </c>
      <c r="R46">
        <f t="shared" si="25"/>
        <v>-3.331600980439573</v>
      </c>
      <c r="S46">
        <f t="shared" si="25"/>
        <v>-5.898182812943013</v>
      </c>
      <c r="T46">
        <f t="shared" si="25"/>
        <v>2.16048329598379</v>
      </c>
      <c r="U46">
        <f t="shared" si="25"/>
        <v>17.821668617080892</v>
      </c>
    </row>
    <row r="47" spans="1:21" ht="12.75">
      <c r="A47" s="1" t="s">
        <v>20</v>
      </c>
      <c r="B47">
        <f>B19</f>
        <v>-28.274333882308138</v>
      </c>
      <c r="C47">
        <f aca="true" t="shared" si="26" ref="C47:U48">C19</f>
        <v>-17.78385873424191</v>
      </c>
      <c r="D47">
        <f t="shared" si="26"/>
        <v>5.387871067504281</v>
      </c>
      <c r="E47">
        <f t="shared" si="26"/>
        <v>23.66773461942024</v>
      </c>
      <c r="F47">
        <f t="shared" si="26"/>
        <v>24.888166692111263</v>
      </c>
      <c r="G47">
        <f t="shared" si="26"/>
        <v>10.585105387997952</v>
      </c>
      <c r="H47">
        <f t="shared" si="26"/>
        <v>-7.90857832961969</v>
      </c>
      <c r="I47">
        <f t="shared" si="26"/>
        <v>-19.534262126885675</v>
      </c>
      <c r="J47">
        <f t="shared" si="26"/>
        <v>-20.31912994793736</v>
      </c>
      <c r="K47">
        <f t="shared" si="26"/>
        <v>-13.207742724830586</v>
      </c>
      <c r="L47">
        <f t="shared" si="26"/>
        <v>-3.7754790035384427</v>
      </c>
      <c r="M47">
        <f t="shared" si="26"/>
        <v>3.676750171265665</v>
      </c>
      <c r="N47">
        <f t="shared" si="26"/>
        <v>7.511738131956277</v>
      </c>
      <c r="O47">
        <f t="shared" si="26"/>
        <v>8.128947203900717</v>
      </c>
      <c r="P47">
        <f t="shared" si="26"/>
        <v>6.725547253710204</v>
      </c>
      <c r="Q47">
        <f t="shared" si="26"/>
        <v>4.3933374211304566</v>
      </c>
      <c r="R47">
        <f t="shared" si="26"/>
        <v>1.7750530985863524</v>
      </c>
      <c r="S47">
        <f t="shared" si="26"/>
        <v>-0.8881086857115816</v>
      </c>
      <c r="T47">
        <f t="shared" si="26"/>
        <v>-3.5339321511584654</v>
      </c>
      <c r="U47">
        <f t="shared" si="26"/>
        <v>-6.009653265629115</v>
      </c>
    </row>
    <row r="48" spans="1:21" ht="12.75">
      <c r="A48" s="1" t="s">
        <v>21</v>
      </c>
      <c r="B48">
        <f>B20</f>
        <v>0</v>
      </c>
      <c r="C48">
        <f t="shared" si="26"/>
        <v>210.01287241663357</v>
      </c>
      <c r="D48">
        <f t="shared" si="26"/>
        <v>249.00927092205228</v>
      </c>
      <c r="E48">
        <f t="shared" si="26"/>
        <v>98.82527299769774</v>
      </c>
      <c r="F48">
        <f t="shared" si="26"/>
        <v>-105.14795461094678</v>
      </c>
      <c r="G48">
        <f t="shared" si="26"/>
        <v>-208.9195909464041</v>
      </c>
      <c r="H48">
        <f t="shared" si="26"/>
        <v>-163.47575804893683</v>
      </c>
      <c r="I48">
        <f t="shared" si="26"/>
        <v>-33.1344344771169</v>
      </c>
      <c r="J48">
        <f t="shared" si="26"/>
        <v>83.69503141177894</v>
      </c>
      <c r="K48">
        <f t="shared" si="26"/>
        <v>129.55762053697072</v>
      </c>
      <c r="L48">
        <f t="shared" si="26"/>
        <v>105.98445373851337</v>
      </c>
      <c r="M48">
        <f t="shared" si="26"/>
        <v>47.22845018279503</v>
      </c>
      <c r="N48">
        <f t="shared" si="26"/>
        <v>-12.398658040541136</v>
      </c>
      <c r="O48">
        <f t="shared" si="26"/>
        <v>-54.7651150591516</v>
      </c>
      <c r="P48">
        <f t="shared" si="26"/>
        <v>-77.48281561919875</v>
      </c>
      <c r="Q48">
        <f t="shared" si="26"/>
        <v>-86.38789197769987</v>
      </c>
      <c r="R48">
        <f t="shared" si="26"/>
        <v>-88.61629216354046</v>
      </c>
      <c r="S48">
        <f t="shared" si="26"/>
        <v>-88.78042633247979</v>
      </c>
      <c r="T48">
        <f t="shared" si="26"/>
        <v>-87.57196346623778</v>
      </c>
      <c r="U48">
        <f t="shared" si="26"/>
        <v>-81.61011020177668</v>
      </c>
    </row>
    <row r="49" spans="1:21" ht="12.75">
      <c r="A49" s="1" t="s">
        <v>22</v>
      </c>
      <c r="B49">
        <f>-B17*SIN(B25-$B$25)-B14*B26*COS(B25-$B$25)+B21*COS(B25-$B$25)-B16*B26*SIN(B25-$B$25)</f>
        <v>0</v>
      </c>
      <c r="C49">
        <f aca="true" t="shared" si="27" ref="C49:U49">-C17*SIN(C25-$B$25)-C14*C26*COS(C25-$B$25)+C21*COS(C25-$B$25)-C16*C26*SIN(C25-$B$25)</f>
        <v>0.6076667762393432</v>
      </c>
      <c r="D49">
        <f t="shared" si="27"/>
        <v>0.6660310210981109</v>
      </c>
      <c r="E49">
        <f t="shared" si="27"/>
        <v>0.4952800881804884</v>
      </c>
      <c r="F49">
        <f t="shared" si="27"/>
        <v>0.9858548704167559</v>
      </c>
      <c r="G49">
        <f t="shared" si="27"/>
        <v>2.5171476331646683</v>
      </c>
      <c r="H49">
        <f t="shared" si="27"/>
        <v>4.43548140519418</v>
      </c>
      <c r="I49">
        <f t="shared" si="27"/>
        <v>5.638826600895011</v>
      </c>
      <c r="J49">
        <f t="shared" si="27"/>
        <v>5.526776996226586</v>
      </c>
      <c r="K49">
        <f t="shared" si="27"/>
        <v>4.36794115514641</v>
      </c>
      <c r="L49">
        <f t="shared" si="27"/>
        <v>2.9300268168117682</v>
      </c>
      <c r="M49">
        <f t="shared" si="27"/>
        <v>1.88858507158813</v>
      </c>
      <c r="N49">
        <f t="shared" si="27"/>
        <v>1.5043502426342628</v>
      </c>
      <c r="O49">
        <f t="shared" si="27"/>
        <v>1.659179933810106</v>
      </c>
      <c r="P49">
        <f t="shared" si="27"/>
        <v>2.065813758803481</v>
      </c>
      <c r="Q49">
        <f t="shared" si="27"/>
        <v>2.459985840000475</v>
      </c>
      <c r="R49">
        <f t="shared" si="27"/>
        <v>2.70419415763697</v>
      </c>
      <c r="S49">
        <f t="shared" si="27"/>
        <v>2.827389839195921</v>
      </c>
      <c r="T49">
        <f t="shared" si="27"/>
        <v>3.0449323080587734</v>
      </c>
      <c r="U49">
        <f t="shared" si="27"/>
        <v>3.7671606434074048</v>
      </c>
    </row>
    <row r="50" spans="1:21" ht="12.75">
      <c r="A50" s="1" t="s">
        <v>23</v>
      </c>
      <c r="B50">
        <f>-B18*SIN(B25-$B$25)-2*B17*B26*COS(B25-$B$25)-B14*(B27*COS(B25-$B$25)-B26*B26*SIN(B25-$B$25))+B16*COS(B25-$B$25)-2*B21*B26*SIN(B25-$B$25)-B16*(B27*SIN(B25-$B$25)+B26*B26*COS(B25-$B$25))</f>
        <v>24.674011002723393</v>
      </c>
      <c r="C50">
        <f aca="true" t="shared" si="28" ref="C50:U50">-C18*SIN(C25-$B$25)-2*C17*C26*COS(C25-$B$25)-C14*(C27*COS(C25-$B$25)-C26*C26*SIN(C25-$B$25))+C16*COS(C25-$B$25)-2*C21*C26*SIN(C25-$B$25)-C16*(C27*SIN(C25-$B$25)+C26*C26*COS(C25-$B$25))</f>
        <v>17.000919650995357</v>
      </c>
      <c r="D50">
        <f t="shared" si="28"/>
        <v>3.897508049500809</v>
      </c>
      <c r="E50">
        <f t="shared" si="28"/>
        <v>2.780336556117721</v>
      </c>
      <c r="F50">
        <f t="shared" si="28"/>
        <v>17.48543180167742</v>
      </c>
      <c r="G50">
        <f t="shared" si="28"/>
        <v>34.32229543788738</v>
      </c>
      <c r="H50">
        <f t="shared" si="28"/>
        <v>37.70645046382204</v>
      </c>
      <c r="I50">
        <f t="shared" si="28"/>
        <v>25.217828880107554</v>
      </c>
      <c r="J50">
        <f t="shared" si="28"/>
        <v>7.119721597479746</v>
      </c>
      <c r="K50">
        <f t="shared" si="28"/>
        <v>-4.883732113049792</v>
      </c>
      <c r="L50">
        <f t="shared" si="28"/>
        <v>-6.415123826026658</v>
      </c>
      <c r="M50">
        <f t="shared" si="28"/>
        <v>-0.6678057122513561</v>
      </c>
      <c r="N50">
        <f t="shared" si="28"/>
        <v>6.466004251384081</v>
      </c>
      <c r="O50">
        <f t="shared" si="28"/>
        <v>10.734778268081332</v>
      </c>
      <c r="P50">
        <f t="shared" si="28"/>
        <v>10.927053226752133</v>
      </c>
      <c r="Q50">
        <f t="shared" si="28"/>
        <v>8.166839643179502</v>
      </c>
      <c r="R50">
        <f t="shared" si="28"/>
        <v>4.7875590035154065</v>
      </c>
      <c r="S50">
        <f t="shared" si="28"/>
        <v>3.7055469195308186</v>
      </c>
      <c r="T50">
        <f t="shared" si="28"/>
        <v>8.214636235105411</v>
      </c>
      <c r="U50">
        <f t="shared" si="28"/>
        <v>21.47846833962304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50"/>
  <sheetViews>
    <sheetView tabSelected="1" zoomScalePageLayoutView="0" workbookViewId="0" topLeftCell="A1">
      <selection activeCell="P16" sqref="P16"/>
    </sheetView>
  </sheetViews>
  <sheetFormatPr defaultColWidth="9.00390625" defaultRowHeight="12.75"/>
  <sheetData>
    <row r="3" ht="12.75">
      <c r="A3" t="s">
        <v>1</v>
      </c>
    </row>
    <row r="5" spans="1:14" ht="12.75">
      <c r="A5" s="1" t="s">
        <v>2</v>
      </c>
      <c r="B5">
        <v>8</v>
      </c>
      <c r="D5" t="s">
        <v>5</v>
      </c>
      <c r="E5">
        <v>3</v>
      </c>
      <c r="G5" s="1" t="s">
        <v>7</v>
      </c>
      <c r="H5">
        <v>0.3</v>
      </c>
      <c r="J5" t="s">
        <v>28</v>
      </c>
      <c r="K5">
        <v>3</v>
      </c>
      <c r="M5" s="1" t="s">
        <v>31</v>
      </c>
      <c r="N5">
        <v>8</v>
      </c>
    </row>
    <row r="6" spans="1:14" ht="12.75">
      <c r="A6" s="1" t="s">
        <v>3</v>
      </c>
      <c r="B6">
        <v>0</v>
      </c>
      <c r="D6" t="s">
        <v>6</v>
      </c>
      <c r="E6">
        <v>2</v>
      </c>
      <c r="G6" t="s">
        <v>10</v>
      </c>
      <c r="H6">
        <v>0</v>
      </c>
      <c r="J6" t="s">
        <v>30</v>
      </c>
      <c r="K6">
        <f>PI()/6</f>
        <v>0.5235987755982988</v>
      </c>
      <c r="M6" s="1" t="s">
        <v>32</v>
      </c>
      <c r="N6">
        <v>0</v>
      </c>
    </row>
    <row r="7" spans="1:14" ht="12.75">
      <c r="A7" s="1" t="s">
        <v>4</v>
      </c>
      <c r="B7">
        <v>0</v>
      </c>
      <c r="D7" t="s">
        <v>8</v>
      </c>
      <c r="E7">
        <v>1</v>
      </c>
      <c r="M7" s="1" t="s">
        <v>33</v>
      </c>
      <c r="N7">
        <v>0</v>
      </c>
    </row>
    <row r="8" spans="4:5" ht="12.75">
      <c r="D8" t="s">
        <v>29</v>
      </c>
      <c r="E8">
        <v>0.6</v>
      </c>
    </row>
    <row r="9" ht="12.75">
      <c r="A9" s="1" t="s">
        <v>11</v>
      </c>
    </row>
    <row r="10" spans="1:21" ht="12.75">
      <c r="A10" s="1" t="s">
        <v>9</v>
      </c>
      <c r="B10">
        <f>$H$6</f>
        <v>0</v>
      </c>
      <c r="C10">
        <f>B10+$H$5</f>
        <v>0.3</v>
      </c>
      <c r="D10">
        <f aca="true" t="shared" si="0" ref="D10:U10">C10+$H$5</f>
        <v>0.6</v>
      </c>
      <c r="E10">
        <f t="shared" si="0"/>
        <v>0.8999999999999999</v>
      </c>
      <c r="F10">
        <f t="shared" si="0"/>
        <v>1.2</v>
      </c>
      <c r="G10">
        <f t="shared" si="0"/>
        <v>1.5</v>
      </c>
      <c r="H10">
        <f t="shared" si="0"/>
        <v>1.8</v>
      </c>
      <c r="I10">
        <f t="shared" si="0"/>
        <v>2.1</v>
      </c>
      <c r="J10">
        <f t="shared" si="0"/>
        <v>2.4</v>
      </c>
      <c r="K10">
        <f t="shared" si="0"/>
        <v>2.6999999999999997</v>
      </c>
      <c r="L10">
        <f t="shared" si="0"/>
        <v>2.9999999999999996</v>
      </c>
      <c r="M10">
        <f t="shared" si="0"/>
        <v>3.2999999999999994</v>
      </c>
      <c r="N10">
        <f t="shared" si="0"/>
        <v>3.599999999999999</v>
      </c>
      <c r="O10">
        <f t="shared" si="0"/>
        <v>3.899999999999999</v>
      </c>
      <c r="P10">
        <f t="shared" si="0"/>
        <v>4.199999999999999</v>
      </c>
      <c r="Q10">
        <f t="shared" si="0"/>
        <v>4.499999999999999</v>
      </c>
      <c r="R10">
        <f t="shared" si="0"/>
        <v>4.799999999999999</v>
      </c>
      <c r="S10">
        <f t="shared" si="0"/>
        <v>5.099999999999999</v>
      </c>
      <c r="T10">
        <f t="shared" si="0"/>
        <v>5.399999999999999</v>
      </c>
      <c r="U10">
        <f t="shared" si="0"/>
        <v>5.699999999999998</v>
      </c>
    </row>
    <row r="11" spans="1:21" ht="12.75">
      <c r="A11" s="1" t="s">
        <v>12</v>
      </c>
      <c r="B11">
        <f>$E$7*PI()*(1-SIN(PI()*B10/$E$8))</f>
        <v>3.141592653589793</v>
      </c>
      <c r="C11">
        <f aca="true" t="shared" si="1" ref="C11:U11">$E$7*PI()*(1-SIN(PI()*C10/$E$8))</f>
        <v>0</v>
      </c>
      <c r="D11">
        <f t="shared" si="1"/>
        <v>3.1415926535897927</v>
      </c>
      <c r="E11">
        <f t="shared" si="1"/>
        <v>6.283185307179586</v>
      </c>
      <c r="F11">
        <f t="shared" si="1"/>
        <v>3.141592653589794</v>
      </c>
      <c r="G11">
        <f t="shared" si="1"/>
        <v>0</v>
      </c>
      <c r="H11">
        <f t="shared" si="1"/>
        <v>3.1415926535897922</v>
      </c>
      <c r="I11">
        <f t="shared" si="1"/>
        <v>6.283185307179586</v>
      </c>
      <c r="J11">
        <f t="shared" si="1"/>
        <v>3.1415926535897944</v>
      </c>
      <c r="K11">
        <f t="shared" si="1"/>
        <v>0</v>
      </c>
      <c r="L11">
        <f t="shared" si="1"/>
        <v>3.1415926535897856</v>
      </c>
      <c r="M11">
        <f t="shared" si="1"/>
        <v>6.283185307179586</v>
      </c>
      <c r="N11">
        <f t="shared" si="1"/>
        <v>3.1415926535898064</v>
      </c>
      <c r="O11">
        <f t="shared" si="1"/>
        <v>0</v>
      </c>
      <c r="P11">
        <f t="shared" si="1"/>
        <v>3.1415926535897793</v>
      </c>
      <c r="Q11">
        <f t="shared" si="1"/>
        <v>6.283185307179586</v>
      </c>
      <c r="R11">
        <f t="shared" si="1"/>
        <v>3.141592653589807</v>
      </c>
      <c r="S11">
        <f t="shared" si="1"/>
        <v>0</v>
      </c>
      <c r="T11">
        <f t="shared" si="1"/>
        <v>3.1415926535897785</v>
      </c>
      <c r="U11">
        <f t="shared" si="1"/>
        <v>6.283185307179586</v>
      </c>
    </row>
    <row r="12" spans="1:21" ht="12.75">
      <c r="A12" s="1" t="s">
        <v>13</v>
      </c>
      <c r="B12">
        <f>-$E$7*(PI()/$E$8)*COS(PI()*B10/$E$8)</f>
        <v>-5.235987755982989</v>
      </c>
      <c r="C12">
        <f aca="true" t="shared" si="2" ref="C12:U12">-$E$7*(PI()/$E$8)*COS(PI()*C10/$E$8)</f>
        <v>-3.207431154581506E-16</v>
      </c>
      <c r="D12">
        <f t="shared" si="2"/>
        <v>5.235987755982989</v>
      </c>
      <c r="E12">
        <f t="shared" si="2"/>
        <v>5.612720677052628E-15</v>
      </c>
      <c r="F12">
        <f t="shared" si="2"/>
        <v>-5.235987755982989</v>
      </c>
      <c r="G12">
        <f t="shared" si="2"/>
        <v>-1.6037155772907528E-15</v>
      </c>
      <c r="H12">
        <f t="shared" si="2"/>
        <v>5.235987755982989</v>
      </c>
      <c r="I12">
        <f t="shared" si="2"/>
        <v>2.245201808207054E-15</v>
      </c>
      <c r="J12">
        <f t="shared" si="2"/>
        <v>-5.235987755982989</v>
      </c>
      <c r="K12">
        <f t="shared" si="2"/>
        <v>-2.886688039123355E-15</v>
      </c>
      <c r="L12">
        <f t="shared" si="2"/>
        <v>5.235987755982989</v>
      </c>
      <c r="M12">
        <f t="shared" si="2"/>
        <v>1.2829156931396009E-14</v>
      </c>
      <c r="N12">
        <f t="shared" si="2"/>
        <v>-5.235987755982989</v>
      </c>
      <c r="O12">
        <f t="shared" si="2"/>
        <v>-3.207260848502501E-14</v>
      </c>
      <c r="P12">
        <f t="shared" si="2"/>
        <v>5.235987755982989</v>
      </c>
      <c r="Q12">
        <f t="shared" si="2"/>
        <v>3.271409471594131E-14</v>
      </c>
      <c r="R12">
        <f t="shared" si="2"/>
        <v>-5.235987755982989</v>
      </c>
      <c r="S12">
        <f t="shared" si="2"/>
        <v>-5.195754626957032E-14</v>
      </c>
      <c r="T12">
        <f t="shared" si="2"/>
        <v>5.235987755982989</v>
      </c>
      <c r="U12">
        <f t="shared" si="2"/>
        <v>5.259903250048662E-14</v>
      </c>
    </row>
    <row r="13" spans="1:21" ht="12.75">
      <c r="A13" s="1" t="s">
        <v>14</v>
      </c>
      <c r="B13">
        <f>$E$7*(PI()*PI()/$E$8*$E$8)*SIN(PI()*B10/$E$8)</f>
        <v>0</v>
      </c>
      <c r="C13">
        <f aca="true" t="shared" si="3" ref="C13:U13">$E$7*(PI()*PI()/$E$8*$E$8)*SIN(PI()*C10/$E$8)</f>
        <v>9.869604401089358</v>
      </c>
      <c r="D13">
        <f t="shared" si="3"/>
        <v>1.2091730582553942E-15</v>
      </c>
      <c r="E13">
        <f t="shared" si="3"/>
        <v>-9.869604401089358</v>
      </c>
      <c r="F13">
        <f t="shared" si="3"/>
        <v>-2.4183461165107884E-15</v>
      </c>
      <c r="G13">
        <f t="shared" si="3"/>
        <v>9.869604401089358</v>
      </c>
      <c r="H13">
        <f t="shared" si="3"/>
        <v>3.627519174766183E-15</v>
      </c>
      <c r="I13">
        <f t="shared" si="3"/>
        <v>-9.869604401089358</v>
      </c>
      <c r="J13">
        <f t="shared" si="3"/>
        <v>-4.836692233021577E-15</v>
      </c>
      <c r="K13">
        <f t="shared" si="3"/>
        <v>9.869604401089358</v>
      </c>
      <c r="L13">
        <f t="shared" si="3"/>
        <v>2.3577804571326865E-14</v>
      </c>
      <c r="M13">
        <f t="shared" si="3"/>
        <v>-9.869604401089358</v>
      </c>
      <c r="N13">
        <f t="shared" si="3"/>
        <v>-4.2318916909632155E-14</v>
      </c>
      <c r="O13">
        <f t="shared" si="3"/>
        <v>9.869604401089358</v>
      </c>
      <c r="P13">
        <f t="shared" si="3"/>
        <v>4.352808996788755E-14</v>
      </c>
      <c r="Q13">
        <f t="shared" si="3"/>
        <v>-9.869604401089358</v>
      </c>
      <c r="R13">
        <f t="shared" si="3"/>
        <v>-4.473726302614294E-14</v>
      </c>
      <c r="S13">
        <f t="shared" si="3"/>
        <v>9.869604401089358</v>
      </c>
      <c r="T13">
        <f t="shared" si="3"/>
        <v>4.5946436084398335E-14</v>
      </c>
      <c r="U13">
        <f t="shared" si="3"/>
        <v>-9.869604401089358</v>
      </c>
    </row>
    <row r="14" spans="1:21" ht="12.75">
      <c r="A14" s="1" t="s">
        <v>15</v>
      </c>
      <c r="B14">
        <f>($E$6+$E$5)+($B$5-($E$6+$E$5))*COS(B11-$B$11)-$B$6*SIN(B11-$B$11)</f>
        <v>8</v>
      </c>
      <c r="C14">
        <f aca="true" t="shared" si="4" ref="C14:U14">($E$6+$E$5)+($B$5-($E$6+$E$5))*COS(C11-$B$11)-$B$6*SIN(C11-$B$11)</f>
        <v>2</v>
      </c>
      <c r="D14">
        <f t="shared" si="4"/>
        <v>8</v>
      </c>
      <c r="E14">
        <f t="shared" si="4"/>
        <v>2</v>
      </c>
      <c r="F14">
        <f t="shared" si="4"/>
        <v>8</v>
      </c>
      <c r="G14">
        <f t="shared" si="4"/>
        <v>2</v>
      </c>
      <c r="H14">
        <f t="shared" si="4"/>
        <v>8</v>
      </c>
      <c r="I14">
        <f t="shared" si="4"/>
        <v>2</v>
      </c>
      <c r="J14">
        <f t="shared" si="4"/>
        <v>8</v>
      </c>
      <c r="K14">
        <f t="shared" si="4"/>
        <v>2</v>
      </c>
      <c r="L14">
        <f t="shared" si="4"/>
        <v>8</v>
      </c>
      <c r="M14">
        <f t="shared" si="4"/>
        <v>2</v>
      </c>
      <c r="N14">
        <f t="shared" si="4"/>
        <v>8</v>
      </c>
      <c r="O14">
        <f t="shared" si="4"/>
        <v>2</v>
      </c>
      <c r="P14">
        <f t="shared" si="4"/>
        <v>8</v>
      </c>
      <c r="Q14">
        <f t="shared" si="4"/>
        <v>2</v>
      </c>
      <c r="R14">
        <f t="shared" si="4"/>
        <v>8</v>
      </c>
      <c r="S14">
        <f t="shared" si="4"/>
        <v>2</v>
      </c>
      <c r="T14">
        <f t="shared" si="4"/>
        <v>8</v>
      </c>
      <c r="U14">
        <f t="shared" si="4"/>
        <v>2</v>
      </c>
    </row>
    <row r="15" spans="1:21" ht="12.75">
      <c r="A15" s="1" t="s">
        <v>16</v>
      </c>
      <c r="B15">
        <f>($B$5-($E$6+$E$5))*SIN(B11-$B$11)+$B$6*COS(B11-$B$11)</f>
        <v>0</v>
      </c>
      <c r="C15">
        <f aca="true" t="shared" si="5" ref="C15:U15">($B$5-($E$6+$E$5))*SIN(C11-$B$11)+$B$6*COS(C11-$B$11)</f>
        <v>-3.67544536472586E-16</v>
      </c>
      <c r="D15">
        <f t="shared" si="5"/>
        <v>-1.3322676295501878E-15</v>
      </c>
      <c r="E15">
        <f t="shared" si="5"/>
        <v>3.67544536472586E-16</v>
      </c>
      <c r="F15">
        <f t="shared" si="5"/>
        <v>2.6645352591003757E-15</v>
      </c>
      <c r="G15">
        <f t="shared" si="5"/>
        <v>-3.67544536472586E-16</v>
      </c>
      <c r="H15">
        <f t="shared" si="5"/>
        <v>-2.6645352591003757E-15</v>
      </c>
      <c r="I15">
        <f t="shared" si="5"/>
        <v>3.67544536472586E-16</v>
      </c>
      <c r="J15">
        <f t="shared" si="5"/>
        <v>3.9968028886505635E-15</v>
      </c>
      <c r="K15">
        <f t="shared" si="5"/>
        <v>-3.67544536472586E-16</v>
      </c>
      <c r="L15">
        <f t="shared" si="5"/>
        <v>-2.2648549702353193E-14</v>
      </c>
      <c r="M15">
        <f t="shared" si="5"/>
        <v>3.67544536472586E-16</v>
      </c>
      <c r="N15">
        <f t="shared" si="5"/>
        <v>3.9968028886505635E-14</v>
      </c>
      <c r="O15">
        <f t="shared" si="5"/>
        <v>-3.67544536472586E-16</v>
      </c>
      <c r="P15">
        <f t="shared" si="5"/>
        <v>-4.1300296516055823E-14</v>
      </c>
      <c r="Q15">
        <f t="shared" si="5"/>
        <v>3.67544536472586E-16</v>
      </c>
      <c r="R15">
        <f t="shared" si="5"/>
        <v>4.1300296516055823E-14</v>
      </c>
      <c r="S15">
        <f t="shared" si="5"/>
        <v>-3.67544536472586E-16</v>
      </c>
      <c r="T15">
        <f t="shared" si="5"/>
        <v>-4.39648317751562E-14</v>
      </c>
      <c r="U15">
        <f t="shared" si="5"/>
        <v>3.67544536472586E-16</v>
      </c>
    </row>
    <row r="16" spans="1:21" ht="12.75">
      <c r="A16" s="1" t="s">
        <v>17</v>
      </c>
      <c r="B16">
        <f>$B$7</f>
        <v>0</v>
      </c>
      <c r="C16">
        <f aca="true" t="shared" si="6" ref="C16:U16">$B$7</f>
        <v>0</v>
      </c>
      <c r="D16">
        <f t="shared" si="6"/>
        <v>0</v>
      </c>
      <c r="E16">
        <f t="shared" si="6"/>
        <v>0</v>
      </c>
      <c r="F16">
        <f t="shared" si="6"/>
        <v>0</v>
      </c>
      <c r="G16">
        <f t="shared" si="6"/>
        <v>0</v>
      </c>
      <c r="H16">
        <f t="shared" si="6"/>
        <v>0</v>
      </c>
      <c r="I16">
        <f t="shared" si="6"/>
        <v>0</v>
      </c>
      <c r="J16">
        <f t="shared" si="6"/>
        <v>0</v>
      </c>
      <c r="K16">
        <f t="shared" si="6"/>
        <v>0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f t="shared" si="6"/>
        <v>0</v>
      </c>
      <c r="R16">
        <f t="shared" si="6"/>
        <v>0</v>
      </c>
      <c r="S16">
        <f t="shared" si="6"/>
        <v>0</v>
      </c>
      <c r="T16">
        <f t="shared" si="6"/>
        <v>0</v>
      </c>
      <c r="U16">
        <f t="shared" si="6"/>
        <v>0</v>
      </c>
    </row>
    <row r="17" spans="1:21" ht="12.75">
      <c r="A17" s="1" t="s">
        <v>18</v>
      </c>
      <c r="B17">
        <f>-($B$5-($E$6+$E$5))*B12*SIN(B11-$B$11)-$B$6*B12*COS(B11-$B$11)</f>
        <v>0</v>
      </c>
      <c r="C17">
        <f aca="true" t="shared" si="7" ref="C17:U17">-($B$5-($E$6+$E$5))*C12*SIN(C11-$B$11)-$B$6*C12*COS(C11-$B$11)</f>
        <v>-1.1788737969783908E-31</v>
      </c>
      <c r="D17">
        <f t="shared" si="7"/>
        <v>6.9757369960172635E-15</v>
      </c>
      <c r="E17">
        <f t="shared" si="7"/>
        <v>-2.062924819597407E-30</v>
      </c>
      <c r="F17">
        <f t="shared" si="7"/>
        <v>1.3951473992034527E-14</v>
      </c>
      <c r="G17">
        <f t="shared" si="7"/>
        <v>-5.894368984891954E-31</v>
      </c>
      <c r="H17">
        <f t="shared" si="7"/>
        <v>1.3951473992034527E-14</v>
      </c>
      <c r="I17">
        <f t="shared" si="7"/>
        <v>-8.252116578848736E-31</v>
      </c>
      <c r="J17">
        <f t="shared" si="7"/>
        <v>2.092721098805179E-14</v>
      </c>
      <c r="K17">
        <f t="shared" si="7"/>
        <v>-1.0609864172805518E-30</v>
      </c>
      <c r="L17">
        <f t="shared" si="7"/>
        <v>1.1858752893229348E-13</v>
      </c>
      <c r="M17">
        <f t="shared" si="7"/>
        <v>-4.71528653768401E-30</v>
      </c>
      <c r="N17">
        <f t="shared" si="7"/>
        <v>2.092721098805179E-13</v>
      </c>
      <c r="O17">
        <f t="shared" si="7"/>
        <v>-1.1788112019095247E-29</v>
      </c>
      <c r="P17">
        <f t="shared" si="7"/>
        <v>2.1624784687653517E-13</v>
      </c>
      <c r="Q17">
        <f t="shared" si="7"/>
        <v>-1.2023886778490925E-29</v>
      </c>
      <c r="R17">
        <f t="shared" si="7"/>
        <v>2.1624784687653517E-13</v>
      </c>
      <c r="S17">
        <f t="shared" si="7"/>
        <v>-1.9096712259902164E-29</v>
      </c>
      <c r="T17">
        <f t="shared" si="7"/>
        <v>2.3019932086856967E-13</v>
      </c>
      <c r="U17">
        <f t="shared" si="7"/>
        <v>-1.933248701929784E-29</v>
      </c>
    </row>
    <row r="18" spans="1:21" ht="12.75">
      <c r="A18" s="1" t="s">
        <v>19</v>
      </c>
      <c r="B18">
        <f>-($B$5-($E$6+$E$5))*(B12*B12*COS(B11-$B$11)+B13*SIN(B11-$B$11))-$B$6*(-B12*B12*SIN(B11-$B$11)+B13*COS(B11-$B$11))</f>
        <v>-82.24670334241134</v>
      </c>
      <c r="C18">
        <f aca="true" t="shared" si="8" ref="C18:U18">-($B$5-($E$6+$E$5))*(C12*C12*COS(C11-$B$11)+C13*SIN(C11-$B$11))-$B$6*(-C12*C12*SIN(C11-$B$11)+C13*COS(C11-$B$11))</f>
        <v>3.6275191747661836E-15</v>
      </c>
      <c r="D18">
        <f t="shared" si="8"/>
        <v>-82.24670334241134</v>
      </c>
      <c r="E18">
        <f t="shared" si="8"/>
        <v>3.6275191747662775E-15</v>
      </c>
      <c r="F18">
        <f t="shared" si="8"/>
        <v>-82.24670334241134</v>
      </c>
      <c r="G18">
        <f t="shared" si="8"/>
        <v>3.62751917476619E-15</v>
      </c>
      <c r="H18">
        <f t="shared" si="8"/>
        <v>-82.24670334241134</v>
      </c>
      <c r="I18">
        <f t="shared" si="8"/>
        <v>3.627519174766198E-15</v>
      </c>
      <c r="J18">
        <f t="shared" si="8"/>
        <v>-82.24670334241134</v>
      </c>
      <c r="K18">
        <f t="shared" si="8"/>
        <v>3.627519174766207E-15</v>
      </c>
      <c r="L18">
        <f t="shared" si="8"/>
        <v>-82.24670334241134</v>
      </c>
      <c r="M18">
        <f t="shared" si="8"/>
        <v>3.627519174766677E-15</v>
      </c>
      <c r="N18">
        <f t="shared" si="8"/>
        <v>-82.24670334241134</v>
      </c>
      <c r="O18">
        <f t="shared" si="8"/>
        <v>3.627519174769269E-15</v>
      </c>
      <c r="P18">
        <f t="shared" si="8"/>
        <v>-82.24670334241134</v>
      </c>
      <c r="Q18">
        <f t="shared" si="8"/>
        <v>3.6275191747693935E-15</v>
      </c>
      <c r="R18">
        <f t="shared" si="8"/>
        <v>-82.24670334241134</v>
      </c>
      <c r="S18">
        <f t="shared" si="8"/>
        <v>3.627519174774282E-15</v>
      </c>
      <c r="T18">
        <f t="shared" si="8"/>
        <v>-82.24670334241134</v>
      </c>
      <c r="U18">
        <f t="shared" si="8"/>
        <v>3.627519174774482E-15</v>
      </c>
    </row>
    <row r="19" spans="1:21" ht="12.75">
      <c r="A19" s="1" t="s">
        <v>20</v>
      </c>
      <c r="B19">
        <f>($B$5-($E$6+$E$5))*COS(B11-$B$11)*B12-$B$6*SIN(B11-$B$11)*B12</f>
        <v>-15.707963267948966</v>
      </c>
      <c r="C19">
        <f aca="true" t="shared" si="9" ref="C19:U19">($B$5-($E$6+$E$5))*COS(C11-$B$11)*C12-$B$6*SIN(C11-$B$11)*C12</f>
        <v>9.622293463744517E-16</v>
      </c>
      <c r="D19">
        <f t="shared" si="9"/>
        <v>15.707963267948966</v>
      </c>
      <c r="E19">
        <f t="shared" si="9"/>
        <v>-1.6838162031157882E-14</v>
      </c>
      <c r="F19">
        <f t="shared" si="9"/>
        <v>-15.707963267948966</v>
      </c>
      <c r="G19">
        <f t="shared" si="9"/>
        <v>4.811146731872259E-15</v>
      </c>
      <c r="H19">
        <f t="shared" si="9"/>
        <v>15.707963267948966</v>
      </c>
      <c r="I19">
        <f t="shared" si="9"/>
        <v>-6.735605424621162E-15</v>
      </c>
      <c r="J19">
        <f t="shared" si="9"/>
        <v>-15.707963267948966</v>
      </c>
      <c r="K19">
        <f t="shared" si="9"/>
        <v>8.660064117370065E-15</v>
      </c>
      <c r="L19">
        <f t="shared" si="9"/>
        <v>15.707963267948966</v>
      </c>
      <c r="M19">
        <f t="shared" si="9"/>
        <v>-3.848747079418802E-14</v>
      </c>
      <c r="N19">
        <f t="shared" si="9"/>
        <v>-15.707963267948966</v>
      </c>
      <c r="O19">
        <f t="shared" si="9"/>
        <v>9.621782545507504E-14</v>
      </c>
      <c r="P19">
        <f t="shared" si="9"/>
        <v>15.707963267948966</v>
      </c>
      <c r="Q19">
        <f t="shared" si="9"/>
        <v>-9.814228414782394E-14</v>
      </c>
      <c r="R19">
        <f t="shared" si="9"/>
        <v>-15.707963267948966</v>
      </c>
      <c r="S19">
        <f t="shared" si="9"/>
        <v>1.5587263880871096E-13</v>
      </c>
      <c r="T19">
        <f t="shared" si="9"/>
        <v>15.707963267948966</v>
      </c>
      <c r="U19">
        <f t="shared" si="9"/>
        <v>-1.5779709750145985E-13</v>
      </c>
    </row>
    <row r="20" spans="1:21" ht="12.75">
      <c r="A20" s="1" t="s">
        <v>21</v>
      </c>
      <c r="B20">
        <f>($B$5-($E$6+$E$5))*(-B12*B12*SIN(B11-$B$11)+B13*COS(B11-$B$11))-$B$6*(COS(B11-$B$11)*B12*B12+B13*SIN(B11-$B$11))</f>
        <v>0</v>
      </c>
      <c r="C20">
        <f aca="true" t="shared" si="10" ref="C20:U20">($B$5-($E$6+$E$5))*(-C12*C12*SIN(C11-$B$11)+C13*COS(C11-$B$11))-$B$6*(COS(C11-$B$11)*C12*C12+C13*SIN(C11-$B$11))</f>
        <v>-29.608813203268074</v>
      </c>
      <c r="D20">
        <f t="shared" si="10"/>
        <v>4.0152392674870135E-14</v>
      </c>
      <c r="E20">
        <f t="shared" si="10"/>
        <v>29.608813203268074</v>
      </c>
      <c r="F20">
        <f t="shared" si="10"/>
        <v>-8.030478534974027E-14</v>
      </c>
      <c r="G20">
        <f t="shared" si="10"/>
        <v>-29.608813203268074</v>
      </c>
      <c r="H20">
        <f t="shared" si="10"/>
        <v>8.393230452450645E-14</v>
      </c>
      <c r="I20">
        <f t="shared" si="10"/>
        <v>29.608813203268074</v>
      </c>
      <c r="J20">
        <f t="shared" si="10"/>
        <v>-1.240846971993766E-13</v>
      </c>
      <c r="K20">
        <f t="shared" si="10"/>
        <v>-29.608813203268074</v>
      </c>
      <c r="L20">
        <f t="shared" si="10"/>
        <v>6.916562632157478E-13</v>
      </c>
      <c r="M20">
        <f t="shared" si="10"/>
        <v>29.608813203268074</v>
      </c>
      <c r="N20">
        <f t="shared" si="10"/>
        <v>-1.222702955732015E-12</v>
      </c>
      <c r="O20">
        <f t="shared" si="10"/>
        <v>-29.608813203268074</v>
      </c>
      <c r="P20">
        <f t="shared" si="10"/>
        <v>1.2628553484068852E-12</v>
      </c>
      <c r="Q20">
        <f t="shared" si="10"/>
        <v>29.608813203268074</v>
      </c>
      <c r="R20">
        <f t="shared" si="10"/>
        <v>-1.2664828675816513E-12</v>
      </c>
      <c r="S20">
        <f t="shared" si="10"/>
        <v>-29.608813203268074</v>
      </c>
      <c r="T20">
        <f t="shared" si="10"/>
        <v>1.3431601337566254E-12</v>
      </c>
      <c r="U20">
        <f t="shared" si="10"/>
        <v>29.608813203268074</v>
      </c>
    </row>
    <row r="21" spans="1:21" ht="12.75">
      <c r="A21" s="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s="1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4" ht="12.75">
      <c r="A24" s="1" t="s">
        <v>24</v>
      </c>
    </row>
    <row r="25" spans="1:21" ht="12.75">
      <c r="A25" s="1" t="s">
        <v>25</v>
      </c>
      <c r="B25">
        <f>$K$5*COS($K$6*B10)</f>
        <v>3</v>
      </c>
      <c r="C25">
        <f aca="true" t="shared" si="11" ref="C25:U25">$K$5*COS($K$6*C10)</f>
        <v>2.9630650217854133</v>
      </c>
      <c r="D25">
        <f t="shared" si="11"/>
        <v>2.853169548885461</v>
      </c>
      <c r="E25">
        <f t="shared" si="11"/>
        <v>2.673019572565104</v>
      </c>
      <c r="F25">
        <f t="shared" si="11"/>
        <v>2.4270509831248424</v>
      </c>
      <c r="G25">
        <f t="shared" si="11"/>
        <v>2.121320343559643</v>
      </c>
      <c r="H25">
        <f t="shared" si="11"/>
        <v>1.7633557568774194</v>
      </c>
      <c r="I25">
        <f t="shared" si="11"/>
        <v>1.3619714992186405</v>
      </c>
      <c r="J25">
        <f t="shared" si="11"/>
        <v>0.927050983124843</v>
      </c>
      <c r="K25">
        <f t="shared" si="11"/>
        <v>0.4693033951206934</v>
      </c>
      <c r="L25">
        <f t="shared" si="11"/>
        <v>1.5160398977864809E-15</v>
      </c>
      <c r="M25">
        <f t="shared" si="11"/>
        <v>-0.4693033951206911</v>
      </c>
      <c r="N25">
        <f t="shared" si="11"/>
        <v>-0.9270509831248408</v>
      </c>
      <c r="O25">
        <f t="shared" si="11"/>
        <v>-1.361971499218639</v>
      </c>
      <c r="P25">
        <f t="shared" si="11"/>
        <v>-1.763355756877418</v>
      </c>
      <c r="Q25">
        <f t="shared" si="11"/>
        <v>-2.1213203435596415</v>
      </c>
      <c r="R25">
        <f t="shared" si="11"/>
        <v>-2.4270509831248406</v>
      </c>
      <c r="S25">
        <f t="shared" si="11"/>
        <v>-2.6730195725651025</v>
      </c>
      <c r="T25">
        <f t="shared" si="11"/>
        <v>-2.85316954888546</v>
      </c>
      <c r="U25">
        <f t="shared" si="11"/>
        <v>-2.963065021785413</v>
      </c>
    </row>
    <row r="26" spans="1:21" ht="12.75">
      <c r="A26" s="1" t="s">
        <v>26</v>
      </c>
      <c r="B26">
        <f>-$K$5*$K$6*SIN(B10*$K$6)</f>
        <v>0</v>
      </c>
      <c r="C26">
        <f aca="true" t="shared" si="12" ref="C26:U26">-$K$5*$K$6*SIN(C10*$K$6)</f>
        <v>-0.24572668306931927</v>
      </c>
      <c r="D26">
        <f t="shared" si="12"/>
        <v>-0.4854027596813665</v>
      </c>
      <c r="E26">
        <f t="shared" si="12"/>
        <v>-0.7131266093906595</v>
      </c>
      <c r="F26">
        <f t="shared" si="12"/>
        <v>-0.9232909152452282</v>
      </c>
      <c r="G26">
        <f t="shared" si="12"/>
        <v>-1.1107207345395915</v>
      </c>
      <c r="H26">
        <f t="shared" si="12"/>
        <v>-1.2708009230788149</v>
      </c>
      <c r="I26">
        <f t="shared" si="12"/>
        <v>-1.3995897753453763</v>
      </c>
      <c r="J26">
        <f t="shared" si="12"/>
        <v>-1.4939160823707778</v>
      </c>
      <c r="K26">
        <f t="shared" si="12"/>
        <v>-1.551457217424989</v>
      </c>
      <c r="L26">
        <f t="shared" si="12"/>
        <v>-1.5707963267948966</v>
      </c>
      <c r="M26">
        <f t="shared" si="12"/>
        <v>-1.5514572174249892</v>
      </c>
      <c r="N26">
        <f t="shared" si="12"/>
        <v>-1.4939160823707782</v>
      </c>
      <c r="O26">
        <f t="shared" si="12"/>
        <v>-1.3995897753453768</v>
      </c>
      <c r="P26">
        <f t="shared" si="12"/>
        <v>-1.2708009230788155</v>
      </c>
      <c r="Q26">
        <f t="shared" si="12"/>
        <v>-1.1107207345395922</v>
      </c>
      <c r="R26">
        <f t="shared" si="12"/>
        <v>-0.9232909152452295</v>
      </c>
      <c r="S26">
        <f t="shared" si="12"/>
        <v>-0.713126609390661</v>
      </c>
      <c r="T26">
        <f t="shared" si="12"/>
        <v>-0.48540275968136815</v>
      </c>
      <c r="U26">
        <f t="shared" si="12"/>
        <v>-0.24572668306932088</v>
      </c>
    </row>
    <row r="27" spans="1:21" ht="12.75">
      <c r="A27" s="1" t="s">
        <v>27</v>
      </c>
      <c r="B27">
        <f>-$K$5*$K$6*$K$6*COS(B10*$K$6)</f>
        <v>-0.8224670334241131</v>
      </c>
      <c r="C27">
        <f aca="true" t="shared" si="13" ref="C27:U27">-$K$5*$K$6*$K$6*COS(C10*$K$6)</f>
        <v>-0.8123410994368679</v>
      </c>
      <c r="D27">
        <f t="shared" si="13"/>
        <v>-0.7822126315759467</v>
      </c>
      <c r="E27">
        <f t="shared" si="13"/>
        <v>-0.7328234927107372</v>
      </c>
      <c r="F27">
        <f t="shared" si="13"/>
        <v>-0.6653898073532554</v>
      </c>
      <c r="G27">
        <f t="shared" si="13"/>
        <v>-0.5815720166365732</v>
      </c>
      <c r="H27">
        <f t="shared" si="13"/>
        <v>-0.48343399274343424</v>
      </c>
      <c r="I27">
        <f t="shared" si="13"/>
        <v>-0.37339221952351564</v>
      </c>
      <c r="J27">
        <f t="shared" si="13"/>
        <v>-0.25415629064119905</v>
      </c>
      <c r="K27">
        <f t="shared" si="13"/>
        <v>-0.12866219038692703</v>
      </c>
      <c r="L27">
        <f t="shared" si="13"/>
        <v>-4.1563094576168084E-16</v>
      </c>
      <c r="M27">
        <f t="shared" si="13"/>
        <v>0.1286621903869264</v>
      </c>
      <c r="N27">
        <f t="shared" si="13"/>
        <v>0.25415629064119843</v>
      </c>
      <c r="O27">
        <f t="shared" si="13"/>
        <v>0.37339221952351526</v>
      </c>
      <c r="P27">
        <f t="shared" si="13"/>
        <v>0.4834339927434339</v>
      </c>
      <c r="Q27">
        <f t="shared" si="13"/>
        <v>0.5815720166365729</v>
      </c>
      <c r="R27">
        <f t="shared" si="13"/>
        <v>0.6653898073532549</v>
      </c>
      <c r="S27">
        <f t="shared" si="13"/>
        <v>0.7328234927107369</v>
      </c>
      <c r="T27">
        <f t="shared" si="13"/>
        <v>0.7822126315759464</v>
      </c>
      <c r="U27">
        <f t="shared" si="13"/>
        <v>0.8123410994368678</v>
      </c>
    </row>
    <row r="28" spans="1:21" ht="12.75">
      <c r="A28" s="1" t="s">
        <v>15</v>
      </c>
      <c r="B28">
        <f>$N$5*COS(B25-$B$25)+$N$7*SIN(B25-$B$25)</f>
        <v>8</v>
      </c>
      <c r="C28">
        <f aca="true" t="shared" si="14" ref="C28:U28">$N$5*COS(C25-$B$25)+$N$7*SIN(C25-$B$25)</f>
        <v>7.994543849849442</v>
      </c>
      <c r="D28">
        <f t="shared" si="14"/>
        <v>7.91391809597125</v>
      </c>
      <c r="E28">
        <f t="shared" si="14"/>
        <v>7.5761320044961495</v>
      </c>
      <c r="F28">
        <f t="shared" si="14"/>
        <v>6.722447460585054</v>
      </c>
      <c r="G28">
        <f t="shared" si="14"/>
        <v>5.105345829142746</v>
      </c>
      <c r="H28">
        <f t="shared" si="14"/>
        <v>2.6237461668960687</v>
      </c>
      <c r="I28">
        <f t="shared" si="14"/>
        <v>-0.5374522827479593</v>
      </c>
      <c r="J28">
        <f t="shared" si="14"/>
        <v>-3.850508716594277</v>
      </c>
      <c r="K28">
        <f t="shared" si="14"/>
        <v>-6.553074973729949</v>
      </c>
      <c r="L28">
        <f t="shared" si="14"/>
        <v>-7.919939972803562</v>
      </c>
      <c r="M28">
        <f t="shared" si="14"/>
        <v>-7.574253457316221</v>
      </c>
      <c r="N28">
        <f t="shared" si="14"/>
        <v>-5.656513888182628</v>
      </c>
      <c r="O28">
        <f t="shared" si="14"/>
        <v>-2.7463195838212555</v>
      </c>
      <c r="P28">
        <f t="shared" si="14"/>
        <v>0.4075577122995124</v>
      </c>
      <c r="Q28">
        <f t="shared" si="14"/>
        <v>3.1810322518706564</v>
      </c>
      <c r="R28">
        <f t="shared" si="14"/>
        <v>5.242897278447752</v>
      </c>
      <c r="S28">
        <f t="shared" si="14"/>
        <v>6.55642450096987</v>
      </c>
      <c r="T28">
        <f t="shared" si="14"/>
        <v>7.271673443114472</v>
      </c>
      <c r="U28">
        <f t="shared" si="14"/>
        <v>7.593580587622017</v>
      </c>
    </row>
    <row r="29" spans="1:21" ht="12.75">
      <c r="A29" s="1" t="s">
        <v>16</v>
      </c>
      <c r="B29">
        <f>$N$6</f>
        <v>0</v>
      </c>
      <c r="C29">
        <f aca="true" t="shared" si="15" ref="C29:U29">$N$6</f>
        <v>0</v>
      </c>
      <c r="D29">
        <f t="shared" si="15"/>
        <v>0</v>
      </c>
      <c r="E29">
        <f t="shared" si="15"/>
        <v>0</v>
      </c>
      <c r="F29">
        <f t="shared" si="15"/>
        <v>0</v>
      </c>
      <c r="G29">
        <f t="shared" si="15"/>
        <v>0</v>
      </c>
      <c r="H29">
        <f t="shared" si="15"/>
        <v>0</v>
      </c>
      <c r="I29">
        <f t="shared" si="15"/>
        <v>0</v>
      </c>
      <c r="J29">
        <f t="shared" si="15"/>
        <v>0</v>
      </c>
      <c r="K29">
        <f t="shared" si="15"/>
        <v>0</v>
      </c>
      <c r="L29">
        <f t="shared" si="15"/>
        <v>0</v>
      </c>
      <c r="M29">
        <f t="shared" si="15"/>
        <v>0</v>
      </c>
      <c r="N29">
        <f t="shared" si="15"/>
        <v>0</v>
      </c>
      <c r="O29">
        <f t="shared" si="15"/>
        <v>0</v>
      </c>
      <c r="P29">
        <f t="shared" si="15"/>
        <v>0</v>
      </c>
      <c r="Q29">
        <f t="shared" si="15"/>
        <v>0</v>
      </c>
      <c r="R29">
        <f t="shared" si="15"/>
        <v>0</v>
      </c>
      <c r="S29">
        <f t="shared" si="15"/>
        <v>0</v>
      </c>
      <c r="T29">
        <f t="shared" si="15"/>
        <v>0</v>
      </c>
      <c r="U29">
        <f t="shared" si="15"/>
        <v>0</v>
      </c>
    </row>
    <row r="30" spans="1:21" ht="12.75">
      <c r="A30" s="1" t="s">
        <v>17</v>
      </c>
      <c r="B30">
        <f>-$N$5*SIN(B25-$B$25)+$N$7*COS(B25-$B$25)</f>
        <v>0</v>
      </c>
      <c r="C30">
        <f aca="true" t="shared" si="16" ref="C30:U30">-$N$5*SIN(C25-$B$25)+$N$7*COS(C25-$B$25)</f>
        <v>0.2954126483996081</v>
      </c>
      <c r="D30">
        <f t="shared" si="16"/>
        <v>1.170427430582001</v>
      </c>
      <c r="E30">
        <f t="shared" si="16"/>
        <v>2.569479295586783</v>
      </c>
      <c r="F30">
        <f t="shared" si="16"/>
        <v>4.336899830486468</v>
      </c>
      <c r="G30">
        <f t="shared" si="16"/>
        <v>6.159175591331584</v>
      </c>
      <c r="H30">
        <f t="shared" si="16"/>
        <v>7.5575099107906025</v>
      </c>
      <c r="I30">
        <f t="shared" si="16"/>
        <v>7.981926148729328</v>
      </c>
      <c r="J30">
        <f t="shared" si="16"/>
        <v>7.012387797564499</v>
      </c>
      <c r="K30">
        <f t="shared" si="16"/>
        <v>4.588813396584593</v>
      </c>
      <c r="L30">
        <f t="shared" si="16"/>
        <v>1.1289600644789484</v>
      </c>
      <c r="M30">
        <f t="shared" si="16"/>
        <v>-2.5750115658639814</v>
      </c>
      <c r="N30">
        <f t="shared" si="16"/>
        <v>-5.657194590324523</v>
      </c>
      <c r="O30">
        <f t="shared" si="16"/>
        <v>-7.513835820905315</v>
      </c>
      <c r="P30">
        <f t="shared" si="16"/>
        <v>-7.989611799777583</v>
      </c>
      <c r="Q30">
        <f t="shared" si="16"/>
        <v>-7.340370141386516</v>
      </c>
      <c r="R30">
        <f t="shared" si="16"/>
        <v>-6.042518359727603</v>
      </c>
      <c r="S30">
        <f t="shared" si="16"/>
        <v>-4.584026370242866</v>
      </c>
      <c r="T30">
        <f t="shared" si="16"/>
        <v>-3.3350810090166796</v>
      </c>
      <c r="U30">
        <f t="shared" si="16"/>
        <v>-2.5174458999728393</v>
      </c>
    </row>
    <row r="31" spans="1:21" ht="12.75">
      <c r="A31" s="1" t="s">
        <v>18</v>
      </c>
      <c r="B31">
        <f>-$N$5*B26*SIN(B25-$B$25)+$N$7*B26*COS(B25-$B$25)</f>
        <v>0</v>
      </c>
      <c r="C31">
        <f aca="true" t="shared" si="17" ref="C31:U31">-$N$5*C26*SIN(C25-$B$25)+$N$7*C26*COS(C25-$B$25)</f>
        <v>-0.07259077022795875</v>
      </c>
      <c r="D31">
        <f t="shared" si="17"/>
        <v>-0.5681287048112743</v>
      </c>
      <c r="E31">
        <f t="shared" si="17"/>
        <v>-1.8323640579613028</v>
      </c>
      <c r="F31">
        <f t="shared" si="17"/>
        <v>-4.004220213816726</v>
      </c>
      <c r="G31">
        <f t="shared" si="17"/>
        <v>-6.84112403696214</v>
      </c>
      <c r="H31">
        <f t="shared" si="17"/>
        <v>-9.604090570809989</v>
      </c>
      <c r="I31">
        <f t="shared" si="17"/>
        <v>-11.171422225323465</v>
      </c>
      <c r="J31">
        <f t="shared" si="17"/>
        <v>-10.475918906602203</v>
      </c>
      <c r="K31">
        <f t="shared" si="17"/>
        <v>-7.119347663547645</v>
      </c>
      <c r="L31">
        <f t="shared" si="17"/>
        <v>-1.7733663223816616</v>
      </c>
      <c r="M31">
        <f t="shared" si="17"/>
        <v>3.995020278812497</v>
      </c>
      <c r="N31">
        <f t="shared" si="17"/>
        <v>8.451373979586771</v>
      </c>
      <c r="O31">
        <f t="shared" si="17"/>
        <v>10.516287788562915</v>
      </c>
      <c r="P31">
        <f t="shared" si="17"/>
        <v>10.153206050198749</v>
      </c>
      <c r="Q31">
        <f t="shared" si="17"/>
        <v>8.153101315233322</v>
      </c>
      <c r="R31">
        <f t="shared" si="17"/>
        <v>5.579002306739001</v>
      </c>
      <c r="S31">
        <f t="shared" si="17"/>
        <v>3.2689911827686737</v>
      </c>
      <c r="T31">
        <f t="shared" si="17"/>
        <v>1.618857525537618</v>
      </c>
      <c r="U31">
        <f t="shared" si="17"/>
        <v>0.6186036308067872</v>
      </c>
    </row>
    <row r="32" spans="1:21" ht="12.75">
      <c r="A32" s="1" t="s">
        <v>19</v>
      </c>
      <c r="B32">
        <f>-$N$5*(B27*SIN(B25-$B$25)+B26*B26*COS(B25-$B$25))+$N$7*(B27*COS(B25-$B$25)-B26*B26*SIN(B25-$B$25))</f>
        <v>0</v>
      </c>
      <c r="C32">
        <f aca="true" t="shared" si="18" ref="C32:U32">-$N$5*(C27*SIN(C25-$B$25)+C26*C26*COS(C25-$B$25))+$N$7*(C27*COS(C25-$B$25)-C26*C26*SIN(C25-$B$25))</f>
        <v>-0.7226992066754352</v>
      </c>
      <c r="D32">
        <f t="shared" si="18"/>
        <v>-2.7801675733449116</v>
      </c>
      <c r="E32">
        <f t="shared" si="18"/>
        <v>-5.735813396963636</v>
      </c>
      <c r="F32">
        <f t="shared" si="18"/>
        <v>-8.616387607184068</v>
      </c>
      <c r="G32">
        <f t="shared" si="18"/>
        <v>-9.880472127518274</v>
      </c>
      <c r="H32">
        <f t="shared" si="18"/>
        <v>-7.890736670932476</v>
      </c>
      <c r="I32">
        <f t="shared" si="18"/>
        <v>-1.9275998894118547</v>
      </c>
      <c r="J32">
        <f t="shared" si="18"/>
        <v>6.81126613051992</v>
      </c>
      <c r="K32">
        <f t="shared" si="18"/>
        <v>15.182972447466426</v>
      </c>
      <c r="L32">
        <f t="shared" si="18"/>
        <v>19.54166860298639</v>
      </c>
      <c r="M32">
        <f t="shared" si="18"/>
        <v>17.900069122431884</v>
      </c>
      <c r="N32">
        <f t="shared" si="18"/>
        <v>11.186312732714745</v>
      </c>
      <c r="O32">
        <f t="shared" si="18"/>
        <v>2.5740245097411867</v>
      </c>
      <c r="P32">
        <f t="shared" si="18"/>
        <v>-4.520629141283063</v>
      </c>
      <c r="Q32">
        <f t="shared" si="18"/>
        <v>-8.193395105118775</v>
      </c>
      <c r="R32">
        <f t="shared" si="18"/>
        <v>-8.490022397281411</v>
      </c>
      <c r="S32">
        <f t="shared" si="18"/>
        <v>-6.693549017155188</v>
      </c>
      <c r="T32">
        <f t="shared" si="18"/>
        <v>-4.322063932588227</v>
      </c>
      <c r="U32">
        <f t="shared" si="18"/>
        <v>-2.5035373368176366</v>
      </c>
    </row>
    <row r="33" spans="1:21" ht="12.75">
      <c r="A33" s="1" t="s">
        <v>20</v>
      </c>
      <c r="B33">
        <f>0</f>
        <v>0</v>
      </c>
      <c r="C33">
        <f>0</f>
        <v>0</v>
      </c>
      <c r="D33">
        <f>0</f>
        <v>0</v>
      </c>
      <c r="E33">
        <f>0</f>
        <v>0</v>
      </c>
      <c r="F33">
        <f>0</f>
        <v>0</v>
      </c>
      <c r="G33">
        <f>0</f>
        <v>0</v>
      </c>
      <c r="H33">
        <f>0</f>
        <v>0</v>
      </c>
      <c r="I33">
        <f>0</f>
        <v>0</v>
      </c>
      <c r="J33">
        <f>0</f>
        <v>0</v>
      </c>
      <c r="K33">
        <f>0</f>
        <v>0</v>
      </c>
      <c r="L33">
        <f>0</f>
        <v>0</v>
      </c>
      <c r="M33">
        <f>0</f>
        <v>0</v>
      </c>
      <c r="N33">
        <f>0</f>
        <v>0</v>
      </c>
      <c r="O33">
        <f>0</f>
        <v>0</v>
      </c>
      <c r="P33">
        <f>0</f>
        <v>0</v>
      </c>
      <c r="Q33">
        <f>0</f>
        <v>0</v>
      </c>
      <c r="R33">
        <f>0</f>
        <v>0</v>
      </c>
      <c r="S33">
        <f>0</f>
        <v>0</v>
      </c>
      <c r="T33">
        <f>0</f>
        <v>0</v>
      </c>
      <c r="U33">
        <f>0</f>
        <v>0</v>
      </c>
    </row>
    <row r="34" spans="1:21" ht="12.75">
      <c r="A34" s="1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s="1" t="s">
        <v>22</v>
      </c>
      <c r="B35">
        <f>-$N$5*B26*COS(B25-$B$25)-$N$7*B26*SIN(B25-$B$25)</f>
        <v>0</v>
      </c>
      <c r="C35">
        <f aca="true" t="shared" si="19" ref="C35:U35">-$N$5*C26*COS(C25-$B$25)-$N$7*C26*SIN(C25-$B$25)</f>
        <v>1.9644727428757294</v>
      </c>
      <c r="D35">
        <f t="shared" si="19"/>
        <v>3.8414376836767503</v>
      </c>
      <c r="E35">
        <f t="shared" si="19"/>
        <v>5.4027413286624</v>
      </c>
      <c r="F35">
        <f t="shared" si="19"/>
        <v>6.206774668571535</v>
      </c>
      <c r="G35">
        <f t="shared" si="19"/>
        <v>5.670613469424071</v>
      </c>
      <c r="H35">
        <f t="shared" si="19"/>
        <v>3.3342590508160264</v>
      </c>
      <c r="I35">
        <f t="shared" si="19"/>
        <v>-0.7522127196700761</v>
      </c>
      <c r="J35">
        <f t="shared" si="19"/>
        <v>-5.752336897029053</v>
      </c>
      <c r="K35">
        <f t="shared" si="19"/>
        <v>-10.166815464320399</v>
      </c>
      <c r="L35">
        <f t="shared" si="19"/>
        <v>-12.440612617715908</v>
      </c>
      <c r="M35">
        <f t="shared" si="19"/>
        <v>-11.751130192959428</v>
      </c>
      <c r="N35">
        <f t="shared" si="19"/>
        <v>-8.45035706770969</v>
      </c>
      <c r="O35">
        <f t="shared" si="19"/>
        <v>-3.8437208093469994</v>
      </c>
      <c r="P35">
        <f t="shared" si="19"/>
        <v>0.5179247169981107</v>
      </c>
      <c r="Q35">
        <f t="shared" si="19"/>
        <v>3.5332384793919087</v>
      </c>
      <c r="R35">
        <f t="shared" si="19"/>
        <v>4.840719426754748</v>
      </c>
      <c r="S35">
        <f t="shared" si="19"/>
        <v>4.675560774102499</v>
      </c>
      <c r="T35">
        <f t="shared" si="19"/>
        <v>3.529690356789481</v>
      </c>
      <c r="U35">
        <f t="shared" si="19"/>
        <v>1.8659453704159428</v>
      </c>
    </row>
    <row r="36" spans="1:21" ht="12.75">
      <c r="A36" s="1" t="s">
        <v>23</v>
      </c>
      <c r="B36">
        <f>-$N$5*(B27*COS(B25-$B$25)-B26*B26*SIN(B25-$B$25))-$N$7*(B27*SIN(B25-$B$25)+B26*B26*COS(B25-$B$25))</f>
        <v>6.579736267392905</v>
      </c>
      <c r="C36">
        <f aca="true" t="shared" si="20" ref="C36:U36">-$N$5*(C27*COS(C25-$B$25)-C26*C26*SIN(C25-$B$25))-$N$7*(C27*SIN(C25-$B$25)+C26*C26*COS(C25-$B$25))</f>
        <v>6.476459051293383</v>
      </c>
      <c r="D36">
        <f t="shared" si="20"/>
        <v>5.914595458756583</v>
      </c>
      <c r="E36">
        <f t="shared" si="20"/>
        <v>4.245259948949213</v>
      </c>
      <c r="F36">
        <f t="shared" si="20"/>
        <v>0.7759878746827811</v>
      </c>
      <c r="G36">
        <f t="shared" si="20"/>
        <v>-4.629452045929379</v>
      </c>
      <c r="H36">
        <f t="shared" si="20"/>
        <v>-10.93647907731003</v>
      </c>
      <c r="I36">
        <f t="shared" si="20"/>
        <v>-15.836088823372053</v>
      </c>
      <c r="J36">
        <f t="shared" si="20"/>
        <v>-16.62877474467633</v>
      </c>
      <c r="K36">
        <f t="shared" si="20"/>
        <v>-11.888496295858575</v>
      </c>
      <c r="L36">
        <f t="shared" si="20"/>
        <v>-2.7855973052588916</v>
      </c>
      <c r="M36">
        <f t="shared" si="20"/>
        <v>7.1726230856868955</v>
      </c>
      <c r="N36">
        <f t="shared" si="20"/>
        <v>14.063282094015523</v>
      </c>
      <c r="O36">
        <f t="shared" si="20"/>
        <v>15.743943228386012</v>
      </c>
      <c r="P36">
        <f t="shared" si="20"/>
        <v>12.705676368671652</v>
      </c>
      <c r="Q36">
        <f t="shared" si="20"/>
        <v>7.205819339925275</v>
      </c>
      <c r="R36">
        <f t="shared" si="20"/>
        <v>1.6624717358650454</v>
      </c>
      <c r="S36">
        <f t="shared" si="20"/>
        <v>-2.4734973041991997</v>
      </c>
      <c r="T36">
        <f t="shared" si="20"/>
        <v>-4.902196909472584</v>
      </c>
      <c r="U36">
        <f t="shared" si="20"/>
        <v>-6.016570184878535</v>
      </c>
    </row>
    <row r="37" spans="2:3" ht="12.75">
      <c r="B37">
        <f>-B26*B28</f>
        <v>0</v>
      </c>
      <c r="C37">
        <f>-C26*C28</f>
        <v>1.9644727428757294</v>
      </c>
    </row>
    <row r="38" ht="12.75">
      <c r="A38" s="1" t="s">
        <v>34</v>
      </c>
    </row>
    <row r="39" spans="1:21" ht="12.75">
      <c r="A39" s="1" t="s">
        <v>15</v>
      </c>
      <c r="B39">
        <f>B14*COS(B25-$B$25)+B16*SIN(B25-$B$25)</f>
        <v>8</v>
      </c>
      <c r="C39">
        <f aca="true" t="shared" si="21" ref="C39:U39">C14*COS(C25)+C16*SIN(C25)</f>
        <v>-1.9682124474427616</v>
      </c>
      <c r="D39">
        <f t="shared" si="21"/>
        <v>-7.6695488052847995</v>
      </c>
      <c r="E39">
        <f t="shared" si="21"/>
        <v>-1.784427224700703</v>
      </c>
      <c r="F39">
        <f t="shared" si="21"/>
        <v>-6.043149205736835</v>
      </c>
      <c r="G39">
        <f t="shared" si="21"/>
        <v>-1.046267788577712</v>
      </c>
      <c r="H39">
        <f t="shared" si="21"/>
        <v>-1.5309731586879918</v>
      </c>
      <c r="I39">
        <f t="shared" si="21"/>
        <v>0.4146208024108021</v>
      </c>
      <c r="J39">
        <f t="shared" si="21"/>
        <v>4.801562960034164</v>
      </c>
      <c r="K39">
        <f t="shared" si="21"/>
        <v>1.783767109291014</v>
      </c>
      <c r="L39">
        <f t="shared" si="21"/>
        <v>8</v>
      </c>
      <c r="M39">
        <f t="shared" si="21"/>
        <v>1.783767109291016</v>
      </c>
      <c r="N39">
        <f t="shared" si="21"/>
        <v>4.801562960034178</v>
      </c>
      <c r="O39">
        <f t="shared" si="21"/>
        <v>0.4146208024108052</v>
      </c>
      <c r="P39">
        <f t="shared" si="21"/>
        <v>-1.5309731586879813</v>
      </c>
      <c r="Q39">
        <f t="shared" si="21"/>
        <v>-1.0462677885777099</v>
      </c>
      <c r="R39">
        <f t="shared" si="21"/>
        <v>-6.043149205736826</v>
      </c>
      <c r="S39">
        <f t="shared" si="21"/>
        <v>-1.7844272247007018</v>
      </c>
      <c r="T39">
        <f t="shared" si="21"/>
        <v>-7.669548805284798</v>
      </c>
      <c r="U39">
        <f t="shared" si="21"/>
        <v>-1.9682124474427614</v>
      </c>
    </row>
    <row r="40" spans="1:21" ht="12.75">
      <c r="A40" s="1" t="s">
        <v>16</v>
      </c>
      <c r="B40">
        <f>B15</f>
        <v>0</v>
      </c>
      <c r="C40">
        <f aca="true" t="shared" si="22" ref="C40:U40">C15</f>
        <v>-3.67544536472586E-16</v>
      </c>
      <c r="D40">
        <f t="shared" si="22"/>
        <v>-1.3322676295501878E-15</v>
      </c>
      <c r="E40">
        <f t="shared" si="22"/>
        <v>3.67544536472586E-16</v>
      </c>
      <c r="F40">
        <f t="shared" si="22"/>
        <v>2.6645352591003757E-15</v>
      </c>
      <c r="G40">
        <f t="shared" si="22"/>
        <v>-3.67544536472586E-16</v>
      </c>
      <c r="H40">
        <f t="shared" si="22"/>
        <v>-2.6645352591003757E-15</v>
      </c>
      <c r="I40">
        <f t="shared" si="22"/>
        <v>3.67544536472586E-16</v>
      </c>
      <c r="J40">
        <f t="shared" si="22"/>
        <v>3.9968028886505635E-15</v>
      </c>
      <c r="K40">
        <f t="shared" si="22"/>
        <v>-3.67544536472586E-16</v>
      </c>
      <c r="L40">
        <f t="shared" si="22"/>
        <v>-2.2648549702353193E-14</v>
      </c>
      <c r="M40">
        <f t="shared" si="22"/>
        <v>3.67544536472586E-16</v>
      </c>
      <c r="N40">
        <f t="shared" si="22"/>
        <v>3.9968028886505635E-14</v>
      </c>
      <c r="O40">
        <f t="shared" si="22"/>
        <v>-3.67544536472586E-16</v>
      </c>
      <c r="P40">
        <f t="shared" si="22"/>
        <v>-4.1300296516055823E-14</v>
      </c>
      <c r="Q40">
        <f t="shared" si="22"/>
        <v>3.67544536472586E-16</v>
      </c>
      <c r="R40">
        <f t="shared" si="22"/>
        <v>4.1300296516055823E-14</v>
      </c>
      <c r="S40">
        <f t="shared" si="22"/>
        <v>-3.67544536472586E-16</v>
      </c>
      <c r="T40">
        <f t="shared" si="22"/>
        <v>-4.39648317751562E-14</v>
      </c>
      <c r="U40">
        <f t="shared" si="22"/>
        <v>3.67544536472586E-16</v>
      </c>
    </row>
    <row r="41" spans="1:21" ht="12.75">
      <c r="A41" s="1" t="s">
        <v>17</v>
      </c>
      <c r="B41">
        <f>-B14*SIN(B25-$B$25)+B16*COS(B25-$B$25)</f>
        <v>0</v>
      </c>
      <c r="C41">
        <f aca="true" t="shared" si="23" ref="C41:U41">-C14*SIN(C25-$B$25)+C16*COS(C25-$B$25)</f>
        <v>0.07385316209990203</v>
      </c>
      <c r="D41">
        <f t="shared" si="23"/>
        <v>1.170427430582001</v>
      </c>
      <c r="E41">
        <f t="shared" si="23"/>
        <v>0.6423698238966957</v>
      </c>
      <c r="F41">
        <f t="shared" si="23"/>
        <v>4.336899830486468</v>
      </c>
      <c r="G41">
        <f t="shared" si="23"/>
        <v>1.539793897832896</v>
      </c>
      <c r="H41">
        <f t="shared" si="23"/>
        <v>7.5575099107906025</v>
      </c>
      <c r="I41">
        <f t="shared" si="23"/>
        <v>1.995481537182332</v>
      </c>
      <c r="J41">
        <f t="shared" si="23"/>
        <v>7.012387797564499</v>
      </c>
      <c r="K41">
        <f t="shared" si="23"/>
        <v>1.1472033491461482</v>
      </c>
      <c r="L41">
        <f t="shared" si="23"/>
        <v>1.1289600644789484</v>
      </c>
      <c r="M41">
        <f t="shared" si="23"/>
        <v>-0.6437528914659953</v>
      </c>
      <c r="N41">
        <f t="shared" si="23"/>
        <v>-5.657194590324523</v>
      </c>
      <c r="O41">
        <f t="shared" si="23"/>
        <v>-1.8784589552263287</v>
      </c>
      <c r="P41">
        <f t="shared" si="23"/>
        <v>-7.989611799777583</v>
      </c>
      <c r="Q41">
        <f t="shared" si="23"/>
        <v>-1.835092535346629</v>
      </c>
      <c r="R41">
        <f t="shared" si="23"/>
        <v>-6.042518359727603</v>
      </c>
      <c r="S41">
        <f t="shared" si="23"/>
        <v>-1.1460065925607166</v>
      </c>
      <c r="T41">
        <f t="shared" si="23"/>
        <v>-3.3350810090166796</v>
      </c>
      <c r="U41">
        <f t="shared" si="23"/>
        <v>-0.6293614749932098</v>
      </c>
    </row>
    <row r="42" ht="12.75">
      <c r="A42" s="1"/>
    </row>
    <row r="43" ht="12.75">
      <c r="A43" s="1"/>
    </row>
    <row r="44" ht="12.75">
      <c r="A44" s="1"/>
    </row>
    <row r="45" spans="1:21" ht="12.75">
      <c r="A45" s="1" t="s">
        <v>18</v>
      </c>
      <c r="B45">
        <f>-B14*B26*SIN(B25-$B$25)+B17*COS(B25-$B$25)+B21*SIN(B25-$B$25)+B16*B26*COS(B25-$B25)</f>
        <v>0</v>
      </c>
      <c r="C45">
        <f aca="true" t="shared" si="24" ref="C45:U45">-C14*C26*SIN(C25-$B$25)+C17*COS(C25-$B$25)+C21*SIN(C25-$B$25)+C16*C26*COS(C25-$B25)</f>
        <v>-0.018147692556989687</v>
      </c>
      <c r="D45">
        <f t="shared" si="24"/>
        <v>-0.5681287048112674</v>
      </c>
      <c r="E45">
        <f t="shared" si="24"/>
        <v>-0.4580910144903257</v>
      </c>
      <c r="F45">
        <f t="shared" si="24"/>
        <v>-4.004220213816715</v>
      </c>
      <c r="G45">
        <f t="shared" si="24"/>
        <v>-1.710281009240535</v>
      </c>
      <c r="H45">
        <f t="shared" si="24"/>
        <v>-9.604090570809984</v>
      </c>
      <c r="I45">
        <f t="shared" si="24"/>
        <v>-2.792855556330866</v>
      </c>
      <c r="J45">
        <f t="shared" si="24"/>
        <v>-10.475918906602214</v>
      </c>
      <c r="K45">
        <f t="shared" si="24"/>
        <v>-1.7798369158869112</v>
      </c>
      <c r="L45">
        <f t="shared" si="24"/>
        <v>-1.773366322381779</v>
      </c>
      <c r="M45">
        <f t="shared" si="24"/>
        <v>0.9987550697031242</v>
      </c>
      <c r="N45">
        <f t="shared" si="24"/>
        <v>8.451373979586624</v>
      </c>
      <c r="O45">
        <f t="shared" si="24"/>
        <v>2.6290719471407287</v>
      </c>
      <c r="P45">
        <f t="shared" si="24"/>
        <v>10.15320605019876</v>
      </c>
      <c r="Q45">
        <f t="shared" si="24"/>
        <v>2.0382753288083304</v>
      </c>
      <c r="R45">
        <f t="shared" si="24"/>
        <v>5.579002306739143</v>
      </c>
      <c r="S45">
        <f t="shared" si="24"/>
        <v>0.8172477956921684</v>
      </c>
      <c r="T45">
        <f t="shared" si="24"/>
        <v>1.6188575255378272</v>
      </c>
      <c r="U45">
        <f t="shared" si="24"/>
        <v>0.1546509077016968</v>
      </c>
    </row>
    <row r="46" spans="1:21" ht="12.75">
      <c r="A46" s="1" t="s">
        <v>19</v>
      </c>
      <c r="B46">
        <f>-B17*B26*SIN(B25-$B$25)-B14*(B27*SIN(B25-$B$25)+B26*B26*COS(B25-$B$25))+B18*COS(B25-$B$25)-B17*B26*SIN(B25-$B$25)+B22*SIN(B25-$B$25)+B21*B26*COS(B25-$B$25)+B21*B26*COS(B25-$B$25)+B16*(B27*COS(B25-$B$25)-B26*B26*SIN(B25-$B$25))</f>
        <v>-82.24670334241134</v>
      </c>
      <c r="C46">
        <f aca="true" t="shared" si="25" ref="C46:U46">-C17*C26*SIN(C25-$B$25)-C14*(C27*SIN(C25-$B$25)+C26*C26*COS(C25-$B$25))+C18*COS(C25-$B$25)-C17*C26*SIN(C25-$B$25)+C22*SIN(C25-$B$25)+C21*C26*COS(C25-$B$25)+C21*C26*COS(C25-$B$25)+C16*(C27*COS(C25-$B$25)-C26*C26*SIN(C25-$B$25))</f>
        <v>-0.18067480166885516</v>
      </c>
      <c r="D46">
        <f t="shared" si="25"/>
        <v>-84.14187681278094</v>
      </c>
      <c r="E46">
        <f t="shared" si="25"/>
        <v>-1.4339533492409056</v>
      </c>
      <c r="F46">
        <f t="shared" si="25"/>
        <v>-77.72878036039475</v>
      </c>
      <c r="G46">
        <f t="shared" si="25"/>
        <v>-2.4701180318795664</v>
      </c>
      <c r="H46">
        <f t="shared" si="25"/>
        <v>-34.86504575024374</v>
      </c>
      <c r="I46">
        <f t="shared" si="25"/>
        <v>-0.4818999723529639</v>
      </c>
      <c r="J46">
        <f t="shared" si="25"/>
        <v>46.39772214690717</v>
      </c>
      <c r="K46">
        <f t="shared" si="25"/>
        <v>3.7957431118666034</v>
      </c>
      <c r="L46">
        <f t="shared" si="25"/>
        <v>100.96528778209633</v>
      </c>
      <c r="M46">
        <f t="shared" si="25"/>
        <v>4.475017280607967</v>
      </c>
      <c r="N46">
        <f t="shared" si="25"/>
        <v>69.34001519691348</v>
      </c>
      <c r="O46">
        <f t="shared" si="25"/>
        <v>0.6435061274352954</v>
      </c>
      <c r="P46">
        <f t="shared" si="25"/>
        <v>-8.710663923583741</v>
      </c>
      <c r="Q46">
        <f t="shared" si="25"/>
        <v>-2.0483487762796924</v>
      </c>
      <c r="R46">
        <f t="shared" si="25"/>
        <v>-62.39139953668462</v>
      </c>
      <c r="S46">
        <f t="shared" si="25"/>
        <v>-1.6733872542887942</v>
      </c>
      <c r="T46">
        <f t="shared" si="25"/>
        <v>-79.08095999242899</v>
      </c>
      <c r="U46">
        <f t="shared" si="25"/>
        <v>-0.6258843342044057</v>
      </c>
    </row>
    <row r="47" spans="1:21" ht="12.75">
      <c r="A47" s="1" t="s">
        <v>20</v>
      </c>
      <c r="B47">
        <f>B19</f>
        <v>-15.707963267948966</v>
      </c>
      <c r="C47">
        <f aca="true" t="shared" si="26" ref="C47:U48">C19</f>
        <v>9.622293463744517E-16</v>
      </c>
      <c r="D47">
        <f t="shared" si="26"/>
        <v>15.707963267948966</v>
      </c>
      <c r="E47">
        <f t="shared" si="26"/>
        <v>-1.6838162031157882E-14</v>
      </c>
      <c r="F47">
        <f t="shared" si="26"/>
        <v>-15.707963267948966</v>
      </c>
      <c r="G47">
        <f t="shared" si="26"/>
        <v>4.811146731872259E-15</v>
      </c>
      <c r="H47">
        <f t="shared" si="26"/>
        <v>15.707963267948966</v>
      </c>
      <c r="I47">
        <f t="shared" si="26"/>
        <v>-6.735605424621162E-15</v>
      </c>
      <c r="J47">
        <f t="shared" si="26"/>
        <v>-15.707963267948966</v>
      </c>
      <c r="K47">
        <f t="shared" si="26"/>
        <v>8.660064117370065E-15</v>
      </c>
      <c r="L47">
        <f t="shared" si="26"/>
        <v>15.707963267948966</v>
      </c>
      <c r="M47">
        <f t="shared" si="26"/>
        <v>-3.848747079418802E-14</v>
      </c>
      <c r="N47">
        <f t="shared" si="26"/>
        <v>-15.707963267948966</v>
      </c>
      <c r="O47">
        <f t="shared" si="26"/>
        <v>9.621782545507504E-14</v>
      </c>
      <c r="P47">
        <f t="shared" si="26"/>
        <v>15.707963267948966</v>
      </c>
      <c r="Q47">
        <f t="shared" si="26"/>
        <v>-9.814228414782394E-14</v>
      </c>
      <c r="R47">
        <f t="shared" si="26"/>
        <v>-15.707963267948966</v>
      </c>
      <c r="S47">
        <f t="shared" si="26"/>
        <v>1.5587263880871096E-13</v>
      </c>
      <c r="T47">
        <f t="shared" si="26"/>
        <v>15.707963267948966</v>
      </c>
      <c r="U47">
        <f t="shared" si="26"/>
        <v>-1.5779709750145985E-13</v>
      </c>
    </row>
    <row r="48" spans="1:21" ht="12.75">
      <c r="A48" s="1" t="s">
        <v>21</v>
      </c>
      <c r="B48">
        <f>B20</f>
        <v>0</v>
      </c>
      <c r="C48">
        <f t="shared" si="26"/>
        <v>-29.608813203268074</v>
      </c>
      <c r="D48">
        <f t="shared" si="26"/>
        <v>4.0152392674870135E-14</v>
      </c>
      <c r="E48">
        <f t="shared" si="26"/>
        <v>29.608813203268074</v>
      </c>
      <c r="F48">
        <f t="shared" si="26"/>
        <v>-8.030478534974027E-14</v>
      </c>
      <c r="G48">
        <f t="shared" si="26"/>
        <v>-29.608813203268074</v>
      </c>
      <c r="H48">
        <f t="shared" si="26"/>
        <v>8.393230452450645E-14</v>
      </c>
      <c r="I48">
        <f t="shared" si="26"/>
        <v>29.608813203268074</v>
      </c>
      <c r="J48">
        <f t="shared" si="26"/>
        <v>-1.240846971993766E-13</v>
      </c>
      <c r="K48">
        <f t="shared" si="26"/>
        <v>-29.608813203268074</v>
      </c>
      <c r="L48">
        <f t="shared" si="26"/>
        <v>6.916562632157478E-13</v>
      </c>
      <c r="M48">
        <f t="shared" si="26"/>
        <v>29.608813203268074</v>
      </c>
      <c r="N48">
        <f t="shared" si="26"/>
        <v>-1.222702955732015E-12</v>
      </c>
      <c r="O48">
        <f t="shared" si="26"/>
        <v>-29.608813203268074</v>
      </c>
      <c r="P48">
        <f t="shared" si="26"/>
        <v>1.2628553484068852E-12</v>
      </c>
      <c r="Q48">
        <f t="shared" si="26"/>
        <v>29.608813203268074</v>
      </c>
      <c r="R48">
        <f t="shared" si="26"/>
        <v>-1.2664828675816513E-12</v>
      </c>
      <c r="S48">
        <f t="shared" si="26"/>
        <v>-29.608813203268074</v>
      </c>
      <c r="T48">
        <f t="shared" si="26"/>
        <v>1.3431601337566254E-12</v>
      </c>
      <c r="U48">
        <f t="shared" si="26"/>
        <v>29.608813203268074</v>
      </c>
    </row>
    <row r="49" spans="1:21" ht="12.75">
      <c r="A49" s="1" t="s">
        <v>22</v>
      </c>
      <c r="B49">
        <f>-B17*SIN(B25-$B$25)-B14*B26*COS(B25-$B$25)+B21*COS(B25-$B$25)-B16*B26*SIN(B25-$B$25)</f>
        <v>0</v>
      </c>
      <c r="C49">
        <f aca="true" t="shared" si="27" ref="C49:U49">-C17*SIN(C25-$B$25)-C14*C26*COS(C25-$B$25)+C21*COS(C25-$B$25)-C16*C26*SIN(C25-$B$25)</f>
        <v>0.49111818571893234</v>
      </c>
      <c r="D49">
        <f t="shared" si="27"/>
        <v>3.841437683676751</v>
      </c>
      <c r="E49">
        <f t="shared" si="27"/>
        <v>1.3506853321656</v>
      </c>
      <c r="F49">
        <f t="shared" si="27"/>
        <v>6.206774668571543</v>
      </c>
      <c r="G49">
        <f t="shared" si="27"/>
        <v>1.4176533673560177</v>
      </c>
      <c r="H49">
        <f t="shared" si="27"/>
        <v>3.3342590508160397</v>
      </c>
      <c r="I49">
        <f t="shared" si="27"/>
        <v>-0.18805317991751902</v>
      </c>
      <c r="J49">
        <f t="shared" si="27"/>
        <v>-5.752336897029035</v>
      </c>
      <c r="K49">
        <f t="shared" si="27"/>
        <v>-2.5417038660800997</v>
      </c>
      <c r="L49">
        <f t="shared" si="27"/>
        <v>-12.440612617715892</v>
      </c>
      <c r="M49">
        <f t="shared" si="27"/>
        <v>-2.937782548239857</v>
      </c>
      <c r="N49">
        <f t="shared" si="27"/>
        <v>-8.450357067709838</v>
      </c>
      <c r="O49">
        <f t="shared" si="27"/>
        <v>-0.9609302023367499</v>
      </c>
      <c r="P49">
        <f t="shared" si="27"/>
        <v>0.5179247169978948</v>
      </c>
      <c r="Q49">
        <f t="shared" si="27"/>
        <v>0.8833096198479772</v>
      </c>
      <c r="R49">
        <f t="shared" si="27"/>
        <v>4.8407194267545846</v>
      </c>
      <c r="S49">
        <f t="shared" si="27"/>
        <v>1.1688901935256248</v>
      </c>
      <c r="T49">
        <f t="shared" si="27"/>
        <v>3.529690356789385</v>
      </c>
      <c r="U49">
        <f t="shared" si="27"/>
        <v>0.4664863426039857</v>
      </c>
    </row>
    <row r="50" spans="1:21" ht="12.75">
      <c r="A50" s="1" t="s">
        <v>23</v>
      </c>
      <c r="B50">
        <f>-B18*SIN(B25-$B$25)-2*B17*B26*COS(B25-$B$25)-B14*(B27*COS(B25-$B$25)-B26*B26*SIN(B25-$B$25))+B16*COS(B25-$B$25)-2*B21*B26*SIN(B25-$B$25)-B16*(B27*SIN(B25-$B$25)+B26*B26*COS(B25-$B$25))</f>
        <v>6.579736267392905</v>
      </c>
      <c r="C50">
        <f aca="true" t="shared" si="28" ref="C50:U50">-C18*SIN(C25-$B$25)-2*C17*C26*COS(C25-$B$25)-C14*(C27*COS(C25-$B$25)-C26*C26*SIN(C25-$B$25))+C16*COS(C25-$B$25)-2*C21*C26*SIN(C25-$B$25)-C16*(C27*SIN(C25-$B$25)+C26*C26*COS(C25-$B$25))</f>
        <v>1.619114762823346</v>
      </c>
      <c r="D50">
        <f t="shared" si="28"/>
        <v>-6.1183792496057325</v>
      </c>
      <c r="E50">
        <f t="shared" si="28"/>
        <v>1.0613149872373044</v>
      </c>
      <c r="F50">
        <f t="shared" si="28"/>
        <v>-43.81097634828901</v>
      </c>
      <c r="G50">
        <f t="shared" si="28"/>
        <v>-1.1573630114823419</v>
      </c>
      <c r="H50">
        <f t="shared" si="28"/>
        <v>-88.63401353232604</v>
      </c>
      <c r="I50">
        <f t="shared" si="28"/>
        <v>-3.95902220584301</v>
      </c>
      <c r="J50">
        <f t="shared" si="28"/>
        <v>-88.72199710820543</v>
      </c>
      <c r="K50">
        <f t="shared" si="28"/>
        <v>-2.9721240739646415</v>
      </c>
      <c r="L50">
        <f t="shared" si="28"/>
        <v>-14.392252743837966</v>
      </c>
      <c r="M50">
        <f t="shared" si="28"/>
        <v>1.7931557714217228</v>
      </c>
      <c r="N50">
        <f t="shared" si="28"/>
        <v>72.22398274660449</v>
      </c>
      <c r="O50">
        <f t="shared" si="28"/>
        <v>3.9359858070964995</v>
      </c>
      <c r="P50">
        <f t="shared" si="28"/>
        <v>94.84558030833867</v>
      </c>
      <c r="Q50">
        <f t="shared" si="28"/>
        <v>1.8014548349813153</v>
      </c>
      <c r="R50">
        <f t="shared" si="28"/>
        <v>63.78462360756407</v>
      </c>
      <c r="S50">
        <f t="shared" si="28"/>
        <v>-0.618374326049802</v>
      </c>
      <c r="T50">
        <f t="shared" si="28"/>
        <v>29.38523038696571</v>
      </c>
      <c r="U50">
        <f t="shared" si="28"/>
        <v>-1.504142546219635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2009-10-07T06:14:26Z</dcterms:created>
  <dcterms:modified xsi:type="dcterms:W3CDTF">2010-05-11T11:07:48Z</dcterms:modified>
  <cp:category/>
  <cp:version/>
  <cp:contentType/>
  <cp:contentStatus/>
</cp:coreProperties>
</file>