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" sheetId="1" r:id="rId1"/>
    <sheet name="К2" sheetId="2" r:id="rId2"/>
    <sheet name="графики" sheetId="3" r:id="rId3"/>
  </sheets>
  <definedNames/>
  <calcPr fullCalcOnLoad="1"/>
</workbook>
</file>

<file path=xl/sharedStrings.xml><?xml version="1.0" encoding="utf-8"?>
<sst xmlns="http://schemas.openxmlformats.org/spreadsheetml/2006/main" count="95" uniqueCount="76">
  <si>
    <t>Дано:</t>
  </si>
  <si>
    <t>C0</t>
  </si>
  <si>
    <t>R2 =</t>
  </si>
  <si>
    <t>a2=</t>
  </si>
  <si>
    <t>t1 =</t>
  </si>
  <si>
    <t>C1</t>
  </si>
  <si>
    <t>r2 =</t>
  </si>
  <si>
    <t>b2=</t>
  </si>
  <si>
    <t>t2 =</t>
  </si>
  <si>
    <t>C2</t>
  </si>
  <si>
    <t>R3 =</t>
  </si>
  <si>
    <t>St = C1 + 2*C2*t</t>
  </si>
  <si>
    <t>Stt = 2*C2</t>
  </si>
  <si>
    <t>Тело 1 :</t>
  </si>
  <si>
    <t>x = α</t>
  </si>
  <si>
    <t>xt = 0</t>
  </si>
  <si>
    <t>xtt = 0</t>
  </si>
  <si>
    <r>
      <t xml:space="preserve">y = β - </t>
    </r>
    <r>
      <rPr>
        <sz val="10"/>
        <rFont val="Arial"/>
        <family val="2"/>
      </rPr>
      <t>∆</t>
    </r>
    <r>
      <rPr>
        <sz val="10"/>
        <rFont val="Arial"/>
        <family val="0"/>
      </rPr>
      <t>S</t>
    </r>
  </si>
  <si>
    <t>yt = -St</t>
  </si>
  <si>
    <t>ytt = -Stt</t>
  </si>
  <si>
    <t>Тело 2 :</t>
  </si>
  <si>
    <r>
      <t>x = a2 + (α - a2)*cos∆</t>
    </r>
    <r>
      <rPr>
        <sz val="10"/>
        <rFont val="Arial"/>
        <family val="2"/>
      </rPr>
      <t>φ</t>
    </r>
    <r>
      <rPr>
        <sz val="10"/>
        <rFont val="Arial"/>
        <family val="0"/>
      </rPr>
      <t xml:space="preserve"> - (β - b2)*sin∆φ</t>
    </r>
  </si>
  <si>
    <r>
      <t>xt = -(y - b2)*</t>
    </r>
    <r>
      <rPr>
        <sz val="10"/>
        <rFont val="Arial"/>
        <family val="2"/>
      </rPr>
      <t>φ</t>
    </r>
    <r>
      <rPr>
        <sz val="10"/>
        <rFont val="Arial"/>
        <family val="0"/>
      </rPr>
      <t>t</t>
    </r>
  </si>
  <si>
    <r>
      <t>xtt = - (y - b2)*φtt - (x - a2)*φt</t>
    </r>
    <r>
      <rPr>
        <sz val="10"/>
        <rFont val="Arial"/>
        <family val="2"/>
      </rPr>
      <t>²</t>
    </r>
  </si>
  <si>
    <t>∆φ = ∆S/R2</t>
  </si>
  <si>
    <t>y = b2 + (α - a2)*sin∆φ + (β - b2)*cos∆φ</t>
  </si>
  <si>
    <r>
      <t>yt = (x - a2)*</t>
    </r>
    <r>
      <rPr>
        <sz val="10"/>
        <rFont val="Arial"/>
        <family val="2"/>
      </rPr>
      <t>φ</t>
    </r>
    <r>
      <rPr>
        <sz val="10"/>
        <rFont val="Arial"/>
        <family val="0"/>
      </rPr>
      <t>t</t>
    </r>
  </si>
  <si>
    <r>
      <t>ytt = (x - a2)*φtt - (y - b2)*φt</t>
    </r>
    <r>
      <rPr>
        <sz val="10"/>
        <rFont val="Arial"/>
        <family val="2"/>
      </rPr>
      <t>²</t>
    </r>
  </si>
  <si>
    <t>φt = St/R2</t>
  </si>
  <si>
    <t>φtt = Stt/R2</t>
  </si>
  <si>
    <t>Тело 3 :</t>
  </si>
  <si>
    <t>a3 = 0</t>
  </si>
  <si>
    <t>b3 = 0</t>
  </si>
  <si>
    <t>x = α*cos ∆ψ - β*sin ∆ψ</t>
  </si>
  <si>
    <t>xt = -y*ψt</t>
  </si>
  <si>
    <r>
      <t>xtt = - y*ψtt - x*ψt</t>
    </r>
    <r>
      <rPr>
        <sz val="10"/>
        <rFont val="Arial"/>
        <family val="2"/>
      </rPr>
      <t>²</t>
    </r>
  </si>
  <si>
    <r>
      <t>∆</t>
    </r>
    <r>
      <rPr>
        <sz val="10"/>
        <rFont val="Arial Cyr"/>
        <family val="0"/>
      </rPr>
      <t xml:space="preserve">ψ = </t>
    </r>
    <r>
      <rPr>
        <sz val="10"/>
        <rFont val="Arial"/>
        <family val="2"/>
      </rPr>
      <t>∆</t>
    </r>
    <r>
      <rPr>
        <sz val="10"/>
        <rFont val="Arial Cyr"/>
        <family val="0"/>
      </rPr>
      <t>φ*r2/R3</t>
    </r>
  </si>
  <si>
    <t>y = α*sin ∆ψ + β*cos ∆ψ</t>
  </si>
  <si>
    <t>yt = x*ψt</t>
  </si>
  <si>
    <r>
      <t>ytt = x*ψtt - y*ψt</t>
    </r>
    <r>
      <rPr>
        <sz val="10"/>
        <rFont val="Arial"/>
        <family val="2"/>
      </rPr>
      <t>²</t>
    </r>
  </si>
  <si>
    <t>ψt = φt*r2/R3</t>
  </si>
  <si>
    <t>ψtt = φtt*r2/R3</t>
  </si>
  <si>
    <t>t=</t>
  </si>
  <si>
    <t>S=</t>
  </si>
  <si>
    <t>St=</t>
  </si>
  <si>
    <t>Stt=</t>
  </si>
  <si>
    <t>∆S=</t>
  </si>
  <si>
    <t>α=</t>
  </si>
  <si>
    <t>β=</t>
  </si>
  <si>
    <t>x=</t>
  </si>
  <si>
    <t>y=</t>
  </si>
  <si>
    <t>xt=</t>
  </si>
  <si>
    <t>yt=</t>
  </si>
  <si>
    <t>xtt=</t>
  </si>
  <si>
    <t>ytt=</t>
  </si>
  <si>
    <t>∆φ=</t>
  </si>
  <si>
    <t>φt=</t>
  </si>
  <si>
    <t>φtt=</t>
  </si>
  <si>
    <t>∆ψ=</t>
  </si>
  <si>
    <t>ψt=</t>
  </si>
  <si>
    <t>ψtt=</t>
  </si>
  <si>
    <t>S = C0 + C1*t + C2*t²</t>
  </si>
  <si>
    <r>
      <t>∆t</t>
    </r>
    <r>
      <rPr>
        <b/>
        <sz val="8.5"/>
        <rFont val="Arial Cyr"/>
        <family val="0"/>
      </rPr>
      <t xml:space="preserve"> =</t>
    </r>
  </si>
  <si>
    <t>МГТУ &lt;&lt;СТАНКИН&gt;&gt;</t>
  </si>
  <si>
    <t>Кафедра: Теоретическая механика</t>
  </si>
  <si>
    <t xml:space="preserve">Курсовая работа K2 </t>
  </si>
  <si>
    <t xml:space="preserve">Выполнил: </t>
  </si>
  <si>
    <t>Группа И-3-2</t>
  </si>
  <si>
    <t xml:space="preserve">Принял: </t>
  </si>
  <si>
    <t xml:space="preserve">доктор технических наук профессор </t>
  </si>
  <si>
    <t>Алюшин Юрий Алексеевич</t>
  </si>
  <si>
    <t>Москва</t>
  </si>
  <si>
    <t>2007 г.</t>
  </si>
  <si>
    <t>Ермаков Александр</t>
  </si>
  <si>
    <t>вариант №7</t>
  </si>
  <si>
    <t>В строке 59 у аргументов функций cos и sin изменил знак на минус, так как тело вращается по часовой стрелке и следовательно поворачивается на отрицательный угол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</si>
</sst>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8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8.5"/>
      <name val="Arial Cyr"/>
      <family val="0"/>
    </font>
    <font>
      <b/>
      <sz val="9.75"/>
      <name val="Arial Cyr"/>
      <family val="0"/>
    </font>
    <font>
      <b/>
      <sz val="10.75"/>
      <name val="Arial Cyr"/>
      <family val="0"/>
    </font>
    <font>
      <sz val="8.25"/>
      <name val="Arial Cyr"/>
      <family val="0"/>
    </font>
    <font>
      <sz val="8.75"/>
      <name val="Arial Cyr"/>
      <family val="0"/>
    </font>
    <font>
      <b/>
      <sz val="10"/>
      <color indexed="10"/>
      <name val="Arial Cyr"/>
      <family val="0"/>
    </font>
    <font>
      <sz val="8.5"/>
      <name val="Arial Cyr"/>
      <family val="0"/>
    </font>
    <font>
      <b/>
      <sz val="10.25"/>
      <color indexed="10"/>
      <name val="Arial Cyr"/>
      <family val="0"/>
    </font>
    <font>
      <b/>
      <sz val="8.75"/>
      <name val="Arial Cyr"/>
      <family val="0"/>
    </font>
    <font>
      <sz val="16"/>
      <name val="Arial"/>
      <family val="0"/>
    </font>
    <font>
      <sz val="16"/>
      <name val="Times New Roman"/>
      <family val="1"/>
    </font>
    <font>
      <sz val="10"/>
      <name val="Arial Unicode MS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180" fontId="0" fillId="2" borderId="8" xfId="0" applyNumberForma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2" borderId="12" xfId="0" applyNumberFormat="1" applyFill="1" applyBorder="1" applyAlignment="1">
      <alignment horizontal="left"/>
    </xf>
    <xf numFmtId="0" fontId="0" fillId="2" borderId="8" xfId="0" applyNumberFormat="1" applyFill="1" applyBorder="1" applyAlignment="1">
      <alignment horizontal="left"/>
    </xf>
    <xf numFmtId="2" fontId="1" fillId="3" borderId="9" xfId="0" applyNumberFormat="1" applyFont="1" applyFill="1" applyBorder="1" applyAlignment="1">
      <alignment horizontal="right"/>
    </xf>
    <xf numFmtId="18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0" fillId="4" borderId="8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right"/>
    </xf>
    <xf numFmtId="180" fontId="0" fillId="4" borderId="8" xfId="0" applyNumberFormat="1" applyFill="1" applyBorder="1" applyAlignment="1">
      <alignment horizontal="right"/>
    </xf>
    <xf numFmtId="2" fontId="1" fillId="4" borderId="13" xfId="0" applyNumberFormat="1" applyFont="1" applyFill="1" applyBorder="1" applyAlignment="1">
      <alignment horizontal="right"/>
    </xf>
    <xf numFmtId="2" fontId="4" fillId="4" borderId="13" xfId="0" applyNumberFormat="1" applyFont="1" applyFill="1" applyBorder="1" applyAlignment="1">
      <alignment horizontal="right"/>
    </xf>
    <xf numFmtId="2" fontId="5" fillId="5" borderId="13" xfId="0" applyNumberFormat="1" applyFont="1" applyFill="1" applyBorder="1" applyAlignment="1">
      <alignment horizontal="right"/>
    </xf>
    <xf numFmtId="2" fontId="1" fillId="5" borderId="13" xfId="0" applyNumberFormat="1" applyFont="1" applyFill="1" applyBorder="1" applyAlignment="1">
      <alignment horizontal="right"/>
    </xf>
    <xf numFmtId="2" fontId="4" fillId="5" borderId="13" xfId="0" applyNumberFormat="1" applyFont="1" applyFill="1" applyBorder="1" applyAlignment="1">
      <alignment horizontal="right"/>
    </xf>
    <xf numFmtId="180" fontId="0" fillId="6" borderId="14" xfId="0" applyNumberFormat="1" applyFill="1" applyBorder="1" applyAlignment="1">
      <alignment/>
    </xf>
    <xf numFmtId="180" fontId="0" fillId="6" borderId="15" xfId="0" applyNumberFormat="1" applyFill="1" applyBorder="1" applyAlignment="1">
      <alignment/>
    </xf>
    <xf numFmtId="180" fontId="0" fillId="6" borderId="16" xfId="0" applyNumberFormat="1" applyFill="1" applyBorder="1" applyAlignment="1">
      <alignment/>
    </xf>
    <xf numFmtId="180" fontId="0" fillId="6" borderId="17" xfId="0" applyNumberFormat="1" applyFill="1" applyBorder="1" applyAlignment="1">
      <alignment/>
    </xf>
    <xf numFmtId="180" fontId="0" fillId="6" borderId="18" xfId="0" applyNumberFormat="1" applyFill="1" applyBorder="1" applyAlignment="1">
      <alignment/>
    </xf>
    <xf numFmtId="180" fontId="0" fillId="6" borderId="19" xfId="0" applyNumberFormat="1" applyFill="1" applyBorder="1" applyAlignment="1">
      <alignment/>
    </xf>
    <xf numFmtId="180" fontId="0" fillId="6" borderId="20" xfId="0" applyNumberFormat="1" applyFill="1" applyBorder="1" applyAlignment="1">
      <alignment/>
    </xf>
    <xf numFmtId="180" fontId="0" fillId="6" borderId="21" xfId="0" applyNumberFormat="1" applyFill="1" applyBorder="1" applyAlignment="1">
      <alignment/>
    </xf>
    <xf numFmtId="180" fontId="0" fillId="6" borderId="22" xfId="0" applyNumberForma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80" fontId="0" fillId="7" borderId="14" xfId="0" applyNumberFormat="1" applyFill="1" applyBorder="1" applyAlignment="1">
      <alignment horizontal="right"/>
    </xf>
    <xf numFmtId="180" fontId="0" fillId="7" borderId="23" xfId="0" applyNumberFormat="1" applyFill="1" applyBorder="1" applyAlignment="1">
      <alignment horizontal="right"/>
    </xf>
    <xf numFmtId="180" fontId="0" fillId="7" borderId="24" xfId="0" applyNumberFormat="1" applyFill="1" applyBorder="1" applyAlignment="1">
      <alignment horizontal="right"/>
    </xf>
    <xf numFmtId="180" fontId="0" fillId="7" borderId="17" xfId="0" applyNumberFormat="1" applyFill="1" applyBorder="1" applyAlignment="1">
      <alignment horizontal="right"/>
    </xf>
    <xf numFmtId="180" fontId="0" fillId="7" borderId="18" xfId="0" applyNumberFormat="1" applyFill="1" applyBorder="1" applyAlignment="1">
      <alignment horizontal="right"/>
    </xf>
    <xf numFmtId="180" fontId="0" fillId="7" borderId="19" xfId="0" applyNumberFormat="1" applyFill="1" applyBorder="1" applyAlignment="1">
      <alignment horizontal="right"/>
    </xf>
    <xf numFmtId="180" fontId="0" fillId="7" borderId="25" xfId="0" applyNumberFormat="1" applyFill="1" applyBorder="1" applyAlignment="1">
      <alignment/>
    </xf>
    <xf numFmtId="180" fontId="0" fillId="7" borderId="26" xfId="0" applyNumberFormat="1" applyFill="1" applyBorder="1" applyAlignment="1">
      <alignment/>
    </xf>
    <xf numFmtId="180" fontId="0" fillId="7" borderId="27" xfId="0" applyNumberFormat="1" applyFill="1" applyBorder="1" applyAlignment="1">
      <alignment/>
    </xf>
    <xf numFmtId="180" fontId="0" fillId="7" borderId="20" xfId="0" applyNumberFormat="1" applyFill="1" applyBorder="1" applyAlignment="1">
      <alignment/>
    </xf>
    <xf numFmtId="180" fontId="0" fillId="7" borderId="21" xfId="0" applyNumberFormat="1" applyFill="1" applyBorder="1" applyAlignment="1">
      <alignment/>
    </xf>
    <xf numFmtId="180" fontId="0" fillId="7" borderId="22" xfId="0" applyNumberFormat="1" applyFill="1" applyBorder="1" applyAlignment="1">
      <alignment/>
    </xf>
    <xf numFmtId="2" fontId="1" fillId="3" borderId="13" xfId="0" applyNumberFormat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/>
    </xf>
    <xf numFmtId="2" fontId="1" fillId="3" borderId="2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80" fontId="0" fillId="7" borderId="14" xfId="0" applyNumberFormat="1" applyFill="1" applyBorder="1" applyAlignment="1">
      <alignment/>
    </xf>
    <xf numFmtId="180" fontId="0" fillId="7" borderId="23" xfId="0" applyNumberFormat="1" applyFill="1" applyBorder="1" applyAlignment="1">
      <alignment/>
    </xf>
    <xf numFmtId="180" fontId="0" fillId="7" borderId="24" xfId="0" applyNumberFormat="1" applyFill="1" applyBorder="1" applyAlignment="1">
      <alignment/>
    </xf>
    <xf numFmtId="180" fontId="0" fillId="7" borderId="17" xfId="0" applyNumberFormat="1" applyFill="1" applyBorder="1" applyAlignment="1">
      <alignment/>
    </xf>
    <xf numFmtId="180" fontId="0" fillId="7" borderId="18" xfId="0" applyNumberFormat="1" applyFill="1" applyBorder="1" applyAlignment="1">
      <alignment/>
    </xf>
    <xf numFmtId="180" fontId="0" fillId="7" borderId="19" xfId="0" applyNumberFormat="1" applyFill="1" applyBorder="1" applyAlignment="1">
      <alignment/>
    </xf>
    <xf numFmtId="180" fontId="0" fillId="7" borderId="15" xfId="0" applyNumberFormat="1" applyFill="1" applyBorder="1" applyAlignment="1">
      <alignment/>
    </xf>
    <xf numFmtId="180" fontId="0" fillId="7" borderId="16" xfId="0" applyNumberFormat="1" applyFill="1" applyBorder="1" applyAlignment="1">
      <alignment/>
    </xf>
    <xf numFmtId="180" fontId="0" fillId="7" borderId="29" xfId="0" applyNumberFormat="1" applyFill="1" applyBorder="1" applyAlignment="1">
      <alignment/>
    </xf>
    <xf numFmtId="180" fontId="0" fillId="7" borderId="30" xfId="0" applyNumberFormat="1" applyFill="1" applyBorder="1" applyAlignment="1">
      <alignment/>
    </xf>
    <xf numFmtId="180" fontId="0" fillId="7" borderId="31" xfId="0" applyNumberFormat="1" applyFill="1" applyBorder="1" applyAlignment="1">
      <alignment/>
    </xf>
    <xf numFmtId="180" fontId="0" fillId="7" borderId="32" xfId="0" applyNumberFormat="1" applyFill="1" applyBorder="1" applyAlignment="1">
      <alignment/>
    </xf>
    <xf numFmtId="0" fontId="4" fillId="8" borderId="14" xfId="0" applyFont="1" applyFill="1" applyBorder="1" applyAlignment="1">
      <alignment horizontal="center"/>
    </xf>
    <xf numFmtId="0" fontId="4" fillId="9" borderId="16" xfId="0" applyNumberFormat="1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180" fontId="4" fillId="9" borderId="30" xfId="0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180" fontId="4" fillId="9" borderId="3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'К2'!$A$47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'К2'!$B$46:$Z$46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'К2'!$B$47:$Z$47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27622305"/>
        <c:axId val="47274154"/>
      </c:scatterChart>
      <c:val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74154"/>
        <c:crosses val="autoZero"/>
        <c:crossBetween val="midCat"/>
        <c:dispUnits/>
      </c:valAx>
      <c:valAx>
        <c:axId val="47274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22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'К2'!$A$47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'К2'!$B$47:$Z$47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'К2'!$A$49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'К2'!$B$49:$Z$49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'К2'!$A$51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'К2'!$B$51:$Z$51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2814203"/>
        <c:axId val="4001236"/>
      </c:line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236"/>
        <c:crosses val="autoZero"/>
        <c:auto val="1"/>
        <c:lblOffset val="100"/>
        <c:noMultiLvlLbl val="0"/>
      </c:catAx>
      <c:valAx>
        <c:axId val="400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1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Траектория движения точки первого тела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325"/>
          <c:w val="0.782"/>
          <c:h val="0.774"/>
        </c:manualLayout>
      </c:layout>
      <c:scatterChart>
        <c:scatterStyle val="smoothMarker"/>
        <c:varyColors val="0"/>
        <c:ser>
          <c:idx val="0"/>
          <c:order val="0"/>
          <c:tx>
            <c:v>Траектория тела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'К2'!$B$34:$Z$34</c:f>
              <c:numCache>
                <c:ptCount val="25"/>
                <c:pt idx="0">
                  <c:v>-25</c:v>
                </c:pt>
                <c:pt idx="1">
                  <c:v>-25</c:v>
                </c:pt>
                <c:pt idx="2">
                  <c:v>-25</c:v>
                </c:pt>
                <c:pt idx="3">
                  <c:v>-25</c:v>
                </c:pt>
                <c:pt idx="4">
                  <c:v>-25</c:v>
                </c:pt>
                <c:pt idx="5">
                  <c:v>-25</c:v>
                </c:pt>
                <c:pt idx="6">
                  <c:v>-25</c:v>
                </c:pt>
                <c:pt idx="7">
                  <c:v>-25</c:v>
                </c:pt>
                <c:pt idx="8">
                  <c:v>-25</c:v>
                </c:pt>
                <c:pt idx="9">
                  <c:v>-25</c:v>
                </c:pt>
                <c:pt idx="10">
                  <c:v>-25</c:v>
                </c:pt>
                <c:pt idx="11">
                  <c:v>-25</c:v>
                </c:pt>
                <c:pt idx="12">
                  <c:v>-25</c:v>
                </c:pt>
                <c:pt idx="13">
                  <c:v>-25</c:v>
                </c:pt>
                <c:pt idx="14">
                  <c:v>-25</c:v>
                </c:pt>
                <c:pt idx="15">
                  <c:v>-25</c:v>
                </c:pt>
                <c:pt idx="16">
                  <c:v>-25</c:v>
                </c:pt>
                <c:pt idx="17">
                  <c:v>-25</c:v>
                </c:pt>
                <c:pt idx="18">
                  <c:v>-25</c:v>
                </c:pt>
                <c:pt idx="19">
                  <c:v>-25</c:v>
                </c:pt>
                <c:pt idx="20">
                  <c:v>-25</c:v>
                </c:pt>
                <c:pt idx="21">
                  <c:v>-25</c:v>
                </c:pt>
                <c:pt idx="22">
                  <c:v>-25</c:v>
                </c:pt>
                <c:pt idx="23">
                  <c:v>-25</c:v>
                </c:pt>
                <c:pt idx="24">
                  <c:v>-25</c:v>
                </c:pt>
              </c:numCache>
            </c:numRef>
          </c:xVal>
          <c:yVal>
            <c:numRef>
              <c:f>'К2'!$B$35:$Z$35</c:f>
              <c:numCache>
                <c:ptCount val="25"/>
                <c:pt idx="0">
                  <c:v>-5</c:v>
                </c:pt>
                <c:pt idx="1">
                  <c:v>-5.218752708284375</c:v>
                </c:pt>
                <c:pt idx="2">
                  <c:v>-5.458338333237499</c:v>
                </c:pt>
                <c:pt idx="3">
                  <c:v>-5.718756874859375</c:v>
                </c:pt>
                <c:pt idx="4">
                  <c:v>-6.000008333150001</c:v>
                </c:pt>
                <c:pt idx="5">
                  <c:v>-6.302092708109376</c:v>
                </c:pt>
                <c:pt idx="6">
                  <c:v>-6.625009999737502</c:v>
                </c:pt>
                <c:pt idx="7">
                  <c:v>-6.968760208034375</c:v>
                </c:pt>
                <c:pt idx="8">
                  <c:v>-7.333343333</c:v>
                </c:pt>
                <c:pt idx="9">
                  <c:v>-7.718759374634377</c:v>
                </c:pt>
                <c:pt idx="10">
                  <c:v>-8.125008332937501</c:v>
                </c:pt>
                <c:pt idx="11">
                  <c:v>-8.552090207909377</c:v>
                </c:pt>
                <c:pt idx="12">
                  <c:v>-9.000004999550002</c:v>
                </c:pt>
                <c:pt idx="13">
                  <c:v>-9.468752707859379</c:v>
                </c:pt>
                <c:pt idx="14">
                  <c:v>-9.958333332837503</c:v>
                </c:pt>
                <c:pt idx="15">
                  <c:v>-10.468746874484378</c:v>
                </c:pt>
                <c:pt idx="16">
                  <c:v>-10.999993332800003</c:v>
                </c:pt>
                <c:pt idx="17">
                  <c:v>-11.552072707784378</c:v>
                </c:pt>
                <c:pt idx="18">
                  <c:v>-12.124984999437503</c:v>
                </c:pt>
                <c:pt idx="19">
                  <c:v>-12.718730207759378</c:v>
                </c:pt>
                <c:pt idx="20">
                  <c:v>-13.333308332750006</c:v>
                </c:pt>
                <c:pt idx="21">
                  <c:v>-13.96871937440938</c:v>
                </c:pt>
                <c:pt idx="22">
                  <c:v>-14.624963332737506</c:v>
                </c:pt>
                <c:pt idx="23">
                  <c:v>-15.30204020773438</c:v>
                </c:pt>
                <c:pt idx="24">
                  <c:v>-15.999949999400004</c:v>
                </c:pt>
              </c:numCache>
            </c:numRef>
          </c:yVal>
          <c:smooth val="1"/>
        </c:ser>
        <c:axId val="36011125"/>
        <c:axId val="55664670"/>
      </c:scatterChart>
      <c:valAx>
        <c:axId val="36011125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minorGridlines>
          <c:spPr>
            <a:ln w="12700">
              <a:solidFill>
                <a:srgbClr val="FFCC99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075" b="1" i="0" u="none" baseline="0">
                <a:solidFill>
                  <a:srgbClr val="FF0000"/>
                </a:solidFill>
              </a:defRPr>
            </a:pPr>
          </a:p>
        </c:txPr>
        <c:crossAx val="55664670"/>
        <c:crosses val="autoZero"/>
        <c:crossBetween val="midCat"/>
        <c:dispUnits/>
      </c:valAx>
      <c:valAx>
        <c:axId val="556646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FF0000"/>
                </a:solidFill>
              </a:defRPr>
            </a:pPr>
          </a:p>
        </c:txPr>
        <c:crossAx val="3601112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95"/>
          <c:y val="0.9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</a:rPr>
              <a:t>Траектория движения точки второго тела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Траектория тела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'К2'!$B$46:$Z$46</c:f>
              <c:numCache>
                <c:ptCount val="25"/>
                <c:pt idx="0">
                  <c:v>-95</c:v>
                </c:pt>
                <c:pt idx="1">
                  <c:v>-94.99958645855304</c:v>
                </c:pt>
                <c:pt idx="2">
                  <c:v>-94.99818456113408</c:v>
                </c:pt>
                <c:pt idx="3">
                  <c:v>-94.99553555156096</c:v>
                </c:pt>
                <c:pt idx="4">
                  <c:v>-94.99135823630385</c:v>
                </c:pt>
                <c:pt idx="5">
                  <c:v>-94.98534902480088</c:v>
                </c:pt>
                <c:pt idx="6">
                  <c:v>-94.97718198286647</c:v>
                </c:pt>
                <c:pt idx="7">
                  <c:v>-94.96650890146373</c:v>
                </c:pt>
                <c:pt idx="8">
                  <c:v>-94.95295938327675</c:v>
                </c:pt>
                <c:pt idx="9">
                  <c:v>-94.93614094968184</c:v>
                </c:pt>
                <c:pt idx="10">
                  <c:v>-94.91563917087693</c:v>
                </c:pt>
                <c:pt idx="11">
                  <c:v>-94.89101782208795</c:v>
                </c:pt>
                <c:pt idx="12">
                  <c:v>-94.86181906892563</c:v>
                </c:pt>
                <c:pt idx="13">
                  <c:v>-94.82756368511862</c:v>
                </c:pt>
                <c:pt idx="14">
                  <c:v>-94.78775130599692</c:v>
                </c:pt>
                <c:pt idx="15">
                  <c:v>-94.74186072124262</c:v>
                </c:pt>
                <c:pt idx="16">
                  <c:v>-94.68935021056242</c:v>
                </c:pt>
                <c:pt idx="17">
                  <c:v>-94.62965792606798</c:v>
                </c:pt>
                <c:pt idx="18">
                  <c:v>-94.56220232527363</c:v>
                </c:pt>
                <c:pt idx="19">
                  <c:v>-94.48638265873689</c:v>
                </c:pt>
                <c:pt idx="20">
                  <c:v>-94.40157951647339</c:v>
                </c:pt>
                <c:pt idx="21">
                  <c:v>-94.30715543737358</c:v>
                </c:pt>
                <c:pt idx="22">
                  <c:v>-94.20245558593257</c:v>
                </c:pt>
                <c:pt idx="23">
                  <c:v>-94.08680850067574</c:v>
                </c:pt>
                <c:pt idx="24">
                  <c:v>-93.95952691871923</c:v>
                </c:pt>
              </c:numCache>
            </c:numRef>
          </c:xVal>
          <c:yVal>
            <c:numRef>
              <c:f>'К2'!$B$47:$Z$47</c:f>
              <c:numCache>
                <c:ptCount val="25"/>
                <c:pt idx="0">
                  <c:v>0</c:v>
                </c:pt>
                <c:pt idx="1">
                  <c:v>0.1701403252331604</c:v>
                </c:pt>
                <c:pt idx="2">
                  <c:v>0.3564792066802679</c:v>
                </c:pt>
                <c:pt idx="3">
                  <c:v>0.5590093554069511</c:v>
                </c:pt>
                <c:pt idx="4">
                  <c:v>0.7777202444650632</c:v>
                </c:pt>
                <c:pt idx="5">
                  <c:v>1.012597458452484</c:v>
                </c:pt>
                <c:pt idx="6">
                  <c:v>1.2636219915154727</c:v>
                </c:pt>
                <c:pt idx="7">
                  <c:v>1.5307694940318972</c:v>
                </c:pt>
                <c:pt idx="8">
                  <c:v>1.8140094682788455</c:v>
                </c:pt>
                <c:pt idx="9">
                  <c:v>2.1133044134633177</c:v>
                </c:pt>
                <c:pt idx="10">
                  <c:v>2.428608920580806</c:v>
                </c:pt>
                <c:pt idx="11">
                  <c:v>2.759868717664038</c:v>
                </c:pt>
                <c:pt idx="12">
                  <c:v>3.1070196660936884</c:v>
                </c:pt>
                <c:pt idx="13">
                  <c:v>3.469986708765185</c:v>
                </c:pt>
                <c:pt idx="14">
                  <c:v>3.848682771041262</c:v>
                </c:pt>
                <c:pt idx="15">
                  <c:v>4.243007615569376</c:v>
                </c:pt>
                <c:pt idx="16">
                  <c:v>4.652846652206918</c:v>
                </c:pt>
                <c:pt idx="17">
                  <c:v>5.078069704476016</c:v>
                </c:pt>
                <c:pt idx="18">
                  <c:v>5.518529734163846</c:v>
                </c:pt>
                <c:pt idx="19">
                  <c:v>5.974061525894442</c:v>
                </c:pt>
                <c:pt idx="20">
                  <c:v>6.444480333724245</c:v>
                </c:pt>
                <c:pt idx="21">
                  <c:v>6.929580492056361</c:v>
                </c:pt>
                <c:pt idx="22">
                  <c:v>7.429133993428145</c:v>
                </c:pt>
                <c:pt idx="23">
                  <c:v>7.942889036003204</c:v>
                </c:pt>
                <c:pt idx="24">
                  <c:v>8.470568543892647</c:v>
                </c:pt>
              </c:numCache>
            </c:numRef>
          </c:yVal>
          <c:smooth val="1"/>
        </c:ser>
        <c:axId val="31219983"/>
        <c:axId val="12544392"/>
      </c:scatterChart>
      <c:valAx>
        <c:axId val="31219983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FF0000"/>
                </a:solidFill>
              </a:defRPr>
            </a:pPr>
          </a:p>
        </c:txPr>
        <c:crossAx val="12544392"/>
        <c:crosses val="autoZero"/>
        <c:crossBetween val="midCat"/>
        <c:dispUnits/>
      </c:valAx>
      <c:valAx>
        <c:axId val="12544392"/>
        <c:scaling>
          <c:orientation val="minMax"/>
        </c:scaling>
        <c:axPos val="l"/>
        <c:majorGridlines>
          <c:spPr>
            <a:ln w="12700">
              <a:solidFill>
                <a:srgbClr val="FFCC99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FF0000"/>
                </a:solidFill>
              </a:defRPr>
            </a:pPr>
          </a:p>
        </c:txPr>
        <c:crossAx val="312199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</a:rPr>
              <a:t>Траектория движения точки третьего тела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Траектория тела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'К2'!$B$58:$Z$58</c:f>
              <c:numCache>
                <c:ptCount val="25"/>
                <c:pt idx="0">
                  <c:v>105</c:v>
                </c:pt>
                <c:pt idx="1">
                  <c:v>104.99986215260972</c:v>
                </c:pt>
                <c:pt idx="2">
                  <c:v>104.99939484906112</c:v>
                </c:pt>
                <c:pt idx="3">
                  <c:v>104.99851182239763</c:v>
                </c:pt>
                <c:pt idx="4">
                  <c:v>104.99711930672582</c:v>
                </c:pt>
                <c:pt idx="5">
                  <c:v>104.99511603870876</c:v>
                </c:pt>
                <c:pt idx="6">
                  <c:v>104.99239325954466</c:v>
                </c:pt>
                <c:pt idx="7">
                  <c:v>104.98883471751503</c:v>
                </c:pt>
                <c:pt idx="8">
                  <c:v>104.98431667119313</c:v>
                </c:pt>
                <c:pt idx="9">
                  <c:v>104.97870789340939</c:v>
                </c:pt>
                <c:pt idx="10">
                  <c:v>104.97186967607698</c:v>
                </c:pt>
                <c:pt idx="11">
                  <c:v>104.96365583598671</c:v>
                </c:pt>
                <c:pt idx="12">
                  <c:v>104.95391272168688</c:v>
                </c:pt>
                <c:pt idx="13">
                  <c:v>104.94247922156939</c:v>
                </c:pt>
                <c:pt idx="14">
                  <c:v>104.92918677329047</c:v>
                </c:pt>
                <c:pt idx="15">
                  <c:v>104.91385937465945</c:v>
                </c:pt>
                <c:pt idx="16">
                  <c:v>104.89631359613597</c:v>
                </c:pt>
                <c:pt idx="17">
                  <c:v>104.87635859508177</c:v>
                </c:pt>
                <c:pt idx="18">
                  <c:v>104.85379613191915</c:v>
                </c:pt>
                <c:pt idx="19">
                  <c:v>104.82842058835472</c:v>
                </c:pt>
                <c:pt idx="20">
                  <c:v>104.80001898783227</c:v>
                </c:pt>
                <c:pt idx="21">
                  <c:v>104.76837101838542</c:v>
                </c:pt>
                <c:pt idx="22">
                  <c:v>104.73324905806582</c:v>
                </c:pt>
                <c:pt idx="23">
                  <c:v>104.69441820312905</c:v>
                </c:pt>
                <c:pt idx="24">
                  <c:v>104.65163629916606</c:v>
                </c:pt>
              </c:numCache>
            </c:numRef>
          </c:xVal>
          <c:yVal>
            <c:numRef>
              <c:f>'К2'!$B$59:$Z$59</c:f>
              <c:numCache>
                <c:ptCount val="25"/>
                <c:pt idx="0">
                  <c:v>0</c:v>
                </c:pt>
                <c:pt idx="1">
                  <c:v>-0.17014092087675475</c:v>
                </c:pt>
                <c:pt idx="2">
                  <c:v>-0.3564846854465013</c:v>
                </c:pt>
                <c:pt idx="3">
                  <c:v>-0.5590304838069378</c:v>
                </c:pt>
                <c:pt idx="4">
                  <c:v>-0.7777771462214866</c:v>
                </c:pt>
                <c:pt idx="5">
                  <c:v>-1.0127230707761705</c:v>
                </c:pt>
                <c:pt idx="6">
                  <c:v>-1.2638661452550788</c:v>
                </c:pt>
                <c:pt idx="7">
                  <c:v>-1.5312036632373485</c:v>
                </c:pt>
                <c:pt idx="8">
                  <c:v>-1.8147322344194552</c:v>
                </c:pt>
                <c:pt idx="9">
                  <c:v>-2.114447689167443</c:v>
                </c:pt>
                <c:pt idx="10">
                  <c:v>-2.4303449773048666</c:v>
                </c:pt>
                <c:pt idx="11">
                  <c:v>-2.7624180611434226</c:v>
                </c:pt>
                <c:pt idx="12">
                  <c:v>-3.1106598027645225</c:v>
                </c:pt>
                <c:pt idx="13">
                  <c:v>-3.475061845561715</c:v>
                </c:pt>
                <c:pt idx="14">
                  <c:v>-3.855614490055428</c:v>
                </c:pt>
                <c:pt idx="15">
                  <c:v>-4.252306563993466</c:v>
                </c:pt>
                <c:pt idx="16">
                  <c:v>-4.66512528675267</c:v>
                </c:pt>
                <c:pt idx="17">
                  <c:v>-5.094056128059457</c:v>
                </c:pt>
                <c:pt idx="18">
                  <c:v>-5.539082661049375</c:v>
                </c:pt>
                <c:pt idx="19">
                  <c:v>-6.0001864096884665</c:v>
                </c:pt>
                <c:pt idx="20">
                  <c:v>-6.477346690582122</c:v>
                </c:pt>
                <c:pt idx="21">
                  <c:v>-6.970540449200223</c:v>
                </c:pt>
                <c:pt idx="22">
                  <c:v>-7.479742090550693</c:v>
                </c:pt>
                <c:pt idx="23">
                  <c:v>-8.004923304337145</c:v>
                </c:pt>
                <c:pt idx="24">
                  <c:v>-8.546052884640227</c:v>
                </c:pt>
              </c:numCache>
            </c:numRef>
          </c:yVal>
          <c:smooth val="1"/>
        </c:ser>
        <c:axId val="45790665"/>
        <c:axId val="9462802"/>
      </c:scatterChart>
      <c:valAx>
        <c:axId val="45790665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FF0000"/>
                </a:solidFill>
              </a:defRPr>
            </a:pPr>
          </a:p>
        </c:txPr>
        <c:crossAx val="9462802"/>
        <c:crosses val="autoZero"/>
        <c:crossBetween val="midCat"/>
        <c:dispUnits/>
      </c:valAx>
      <c:valAx>
        <c:axId val="9462802"/>
        <c:scaling>
          <c:orientation val="minMax"/>
        </c:scaling>
        <c:axPos val="l"/>
        <c:majorGridlines>
          <c:spPr>
            <a:ln w="25400">
              <a:solidFill>
                <a:srgbClr val="FFCC99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FF0000"/>
                </a:solidFill>
              </a:defRPr>
            </a:pPr>
          </a:p>
        </c:txPr>
        <c:crossAx val="457906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'К2'!$B$34:$Z$34</c:f>
              <c:numCache>
                <c:ptCount val="25"/>
                <c:pt idx="0">
                  <c:v>-25</c:v>
                </c:pt>
                <c:pt idx="1">
                  <c:v>-25</c:v>
                </c:pt>
                <c:pt idx="2">
                  <c:v>-25</c:v>
                </c:pt>
                <c:pt idx="3">
                  <c:v>-25</c:v>
                </c:pt>
                <c:pt idx="4">
                  <c:v>-25</c:v>
                </c:pt>
                <c:pt idx="5">
                  <c:v>-25</c:v>
                </c:pt>
                <c:pt idx="6">
                  <c:v>-25</c:v>
                </c:pt>
                <c:pt idx="7">
                  <c:v>-25</c:v>
                </c:pt>
                <c:pt idx="8">
                  <c:v>-25</c:v>
                </c:pt>
                <c:pt idx="9">
                  <c:v>-25</c:v>
                </c:pt>
                <c:pt idx="10">
                  <c:v>-25</c:v>
                </c:pt>
                <c:pt idx="11">
                  <c:v>-25</c:v>
                </c:pt>
                <c:pt idx="12">
                  <c:v>-25</c:v>
                </c:pt>
                <c:pt idx="13">
                  <c:v>-25</c:v>
                </c:pt>
                <c:pt idx="14">
                  <c:v>-25</c:v>
                </c:pt>
                <c:pt idx="15">
                  <c:v>-25</c:v>
                </c:pt>
                <c:pt idx="16">
                  <c:v>-25</c:v>
                </c:pt>
                <c:pt idx="17">
                  <c:v>-25</c:v>
                </c:pt>
                <c:pt idx="18">
                  <c:v>-25</c:v>
                </c:pt>
                <c:pt idx="19">
                  <c:v>-25</c:v>
                </c:pt>
                <c:pt idx="20">
                  <c:v>-25</c:v>
                </c:pt>
                <c:pt idx="21">
                  <c:v>-25</c:v>
                </c:pt>
                <c:pt idx="22">
                  <c:v>-25</c:v>
                </c:pt>
                <c:pt idx="23">
                  <c:v>-25</c:v>
                </c:pt>
                <c:pt idx="24">
                  <c:v>-25</c:v>
                </c:pt>
              </c:numCache>
            </c:numRef>
          </c:yVal>
          <c:smooth val="1"/>
        </c:ser>
        <c:ser>
          <c:idx val="1"/>
          <c:order val="1"/>
          <c:tx>
            <c:v>xt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'К2'!$B$36:$Z$36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xtt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'К2'!$B$38:$Z$38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18056355"/>
        <c:axId val="28289468"/>
      </c:scatterChart>
      <c:valAx>
        <c:axId val="18056355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875" b="1" i="0" u="none" baseline="0">
                <a:solidFill>
                  <a:srgbClr val="FF0000"/>
                </a:solidFill>
              </a:defRPr>
            </a:pPr>
          </a:p>
        </c:txPr>
        <c:crossAx val="28289468"/>
        <c:crosses val="autoZero"/>
        <c:crossBetween val="midCat"/>
        <c:dispUnits/>
      </c:valAx>
      <c:valAx>
        <c:axId val="28289468"/>
        <c:scaling>
          <c:orientation val="minMax"/>
        </c:scaling>
        <c:axPos val="l"/>
        <c:majorGridlines>
          <c:spPr>
            <a:ln w="25400">
              <a:solidFill>
                <a:srgbClr val="FFCC99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875" b="1" i="0" u="none" baseline="0">
                <a:solidFill>
                  <a:srgbClr val="FF0000"/>
                </a:solidFill>
              </a:defRPr>
            </a:pPr>
          </a:p>
        </c:txPr>
        <c:crossAx val="180563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"/>
          <c:w val="0.87025"/>
          <c:h val="0.952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'К2'!$B$46:$Z$46</c:f>
              <c:numCache>
                <c:ptCount val="25"/>
                <c:pt idx="0">
                  <c:v>-95</c:v>
                </c:pt>
                <c:pt idx="1">
                  <c:v>-94.99958645855304</c:v>
                </c:pt>
                <c:pt idx="2">
                  <c:v>-94.99818456113408</c:v>
                </c:pt>
                <c:pt idx="3">
                  <c:v>-94.99553555156096</c:v>
                </c:pt>
                <c:pt idx="4">
                  <c:v>-94.99135823630385</c:v>
                </c:pt>
                <c:pt idx="5">
                  <c:v>-94.98534902480088</c:v>
                </c:pt>
                <c:pt idx="6">
                  <c:v>-94.97718198286647</c:v>
                </c:pt>
                <c:pt idx="7">
                  <c:v>-94.96650890146373</c:v>
                </c:pt>
                <c:pt idx="8">
                  <c:v>-94.95295938327675</c:v>
                </c:pt>
                <c:pt idx="9">
                  <c:v>-94.93614094968184</c:v>
                </c:pt>
                <c:pt idx="10">
                  <c:v>-94.91563917087693</c:v>
                </c:pt>
                <c:pt idx="11">
                  <c:v>-94.89101782208795</c:v>
                </c:pt>
                <c:pt idx="12">
                  <c:v>-94.86181906892563</c:v>
                </c:pt>
                <c:pt idx="13">
                  <c:v>-94.82756368511862</c:v>
                </c:pt>
                <c:pt idx="14">
                  <c:v>-94.78775130599692</c:v>
                </c:pt>
                <c:pt idx="15">
                  <c:v>-94.74186072124262</c:v>
                </c:pt>
                <c:pt idx="16">
                  <c:v>-94.68935021056242</c:v>
                </c:pt>
                <c:pt idx="17">
                  <c:v>-94.62965792606798</c:v>
                </c:pt>
                <c:pt idx="18">
                  <c:v>-94.56220232527363</c:v>
                </c:pt>
                <c:pt idx="19">
                  <c:v>-94.48638265873689</c:v>
                </c:pt>
                <c:pt idx="20">
                  <c:v>-94.40157951647339</c:v>
                </c:pt>
                <c:pt idx="21">
                  <c:v>-94.30715543737358</c:v>
                </c:pt>
                <c:pt idx="22">
                  <c:v>-94.20245558593257</c:v>
                </c:pt>
                <c:pt idx="23">
                  <c:v>-94.08680850067574</c:v>
                </c:pt>
                <c:pt idx="24">
                  <c:v>-93.95952691871923</c:v>
                </c:pt>
              </c:numCache>
            </c:numRef>
          </c:yVal>
          <c:smooth val="1"/>
        </c:ser>
        <c:ser>
          <c:idx val="1"/>
          <c:order val="1"/>
          <c:tx>
            <c:v>xt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'К2'!$B$48:$Z$48</c:f>
              <c:numCache>
                <c:ptCount val="25"/>
                <c:pt idx="0">
                  <c:v>0</c:v>
                </c:pt>
                <c:pt idx="1">
                  <c:v>-0.020795363442661866</c:v>
                </c:pt>
                <c:pt idx="2">
                  <c:v>-0.04753143228431871</c:v>
                </c:pt>
                <c:pt idx="3">
                  <c:v>-0.08074710013616665</c:v>
                </c:pt>
                <c:pt idx="4">
                  <c:v>-0.1209804329617753</c:v>
                </c:pt>
                <c:pt idx="5">
                  <c:v>-0.1687683807811596</c:v>
                </c:pt>
                <c:pt idx="6">
                  <c:v>-0.22464643684673374</c:v>
                </c:pt>
                <c:pt idx="7">
                  <c:v>-0.2891482403261805</c:v>
                </c:pt>
                <c:pt idx="8">
                  <c:v>-0.3628051185614905</c:v>
                </c:pt>
                <c:pt idx="9">
                  <c:v>-0.4461455650162784</c:v>
                </c:pt>
                <c:pt idx="10">
                  <c:v>-0.5396946490762778</c:v>
                </c:pt>
                <c:pt idx="11">
                  <c:v>-0.6439733539319789</c:v>
                </c:pt>
                <c:pt idx="12">
                  <c:v>-0.7594978388491231</c:v>
                </c:pt>
                <c:pt idx="13">
                  <c:v>-0.8867786222237469</c:v>
                </c:pt>
                <c:pt idx="14">
                  <c:v>-1.0263196819251934</c:v>
                </c:pt>
                <c:pt idx="15">
                  <c:v>-1.1786174695546647</c:v>
                </c:pt>
                <c:pt idx="16">
                  <c:v>-1.344159835390134</c:v>
                </c:pt>
                <c:pt idx="17">
                  <c:v>-1.5234248609525753</c:v>
                </c:pt>
                <c:pt idx="18">
                  <c:v>-1.716879596315242</c:v>
                </c:pt>
                <c:pt idx="19">
                  <c:v>-1.9249786994890572</c:v>
                </c:pt>
                <c:pt idx="20">
                  <c:v>-2.148162975454897</c:v>
                </c:pt>
                <c:pt idx="21">
                  <c:v>-2.3868578126795774</c:v>
                </c:pt>
                <c:pt idx="22">
                  <c:v>-2.641471515248673</c:v>
                </c:pt>
                <c:pt idx="23">
                  <c:v>-2.9123935290777343</c:v>
                </c:pt>
                <c:pt idx="24">
                  <c:v>-3.1999925610261117</c:v>
                </c:pt>
              </c:numCache>
            </c:numRef>
          </c:yVal>
          <c:smooth val="1"/>
        </c:ser>
        <c:ser>
          <c:idx val="2"/>
          <c:order val="2"/>
          <c:tx>
            <c:v>xtt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'К2'!$B$50:$Z$50</c:f>
              <c:numCache>
                <c:ptCount val="25"/>
                <c:pt idx="0">
                  <c:v>0.4321195064217283</c:v>
                </c:pt>
                <c:pt idx="1">
                  <c:v>0.4774844393506481</c:v>
                </c:pt>
                <c:pt idx="2">
                  <c:v>0.5271516398126326</c:v>
                </c:pt>
                <c:pt idx="3">
                  <c:v>0.5811081947780496</c:v>
                </c:pt>
                <c:pt idx="4">
                  <c:v>0.6393365974415797</c:v>
                </c:pt>
                <c:pt idx="5">
                  <c:v>0.7018138812438575</c:v>
                </c:pt>
                <c:pt idx="6">
                  <c:v>0.7685106858817135</c:v>
                </c:pt>
                <c:pt idx="7">
                  <c:v>0.8393902559069262</c:v>
                </c:pt>
                <c:pt idx="8">
                  <c:v>0.9144073726716302</c:v>
                </c:pt>
                <c:pt idx="9">
                  <c:v>0.99350722056097</c:v>
                </c:pt>
                <c:pt idx="10">
                  <c:v>1.0766241886617207</c:v>
                </c:pt>
                <c:pt idx="11">
                  <c:v>1.163680609251041</c:v>
                </c:pt>
                <c:pt idx="12">
                  <c:v>1.254585434753622</c:v>
                </c:pt>
                <c:pt idx="13">
                  <c:v>1.3492328551097055</c:v>
                </c:pt>
                <c:pt idx="14">
                  <c:v>1.44750085782213</c:v>
                </c:pt>
                <c:pt idx="15">
                  <c:v>1.5492497333088202</c:v>
                </c:pt>
                <c:pt idx="16">
                  <c:v>1.654320528579277</c:v>
                </c:pt>
                <c:pt idx="17">
                  <c:v>1.7625334526804957</c:v>
                </c:pt>
                <c:pt idx="18">
                  <c:v>1.8736862378203534</c:v>
                </c:pt>
                <c:pt idx="19">
                  <c:v>1.9875524605755144</c:v>
                </c:pt>
                <c:pt idx="20">
                  <c:v>2.103879828126861</c:v>
                </c:pt>
                <c:pt idx="21">
                  <c:v>2.2223884350387992</c:v>
                </c:pt>
                <c:pt idx="22">
                  <c:v>2.3427689967095064</c:v>
                </c:pt>
                <c:pt idx="23">
                  <c:v>2.4646810662674055</c:v>
                </c:pt>
                <c:pt idx="24">
                  <c:v>2.5877512423742393</c:v>
                </c:pt>
              </c:numCache>
            </c:numRef>
          </c:yVal>
          <c:smooth val="1"/>
        </c:ser>
        <c:axId val="53278621"/>
        <c:axId val="9745542"/>
      </c:scatterChart>
      <c:valAx>
        <c:axId val="53278621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9745542"/>
        <c:crosses val="autoZero"/>
        <c:crossBetween val="midCat"/>
        <c:dispUnits/>
      </c:valAx>
      <c:valAx>
        <c:axId val="9745542"/>
        <c:scaling>
          <c:orientation val="minMax"/>
        </c:scaling>
        <c:axPos val="l"/>
        <c:majorGridlines>
          <c:spPr>
            <a:ln w="12700">
              <a:solidFill>
                <a:srgbClr val="FFCC99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32786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'К2'!$B$58:$Z$58</c:f>
              <c:numCache>
                <c:ptCount val="25"/>
                <c:pt idx="0">
                  <c:v>105</c:v>
                </c:pt>
                <c:pt idx="1">
                  <c:v>104.99986215260972</c:v>
                </c:pt>
                <c:pt idx="2">
                  <c:v>104.99939484906112</c:v>
                </c:pt>
                <c:pt idx="3">
                  <c:v>104.99851182239763</c:v>
                </c:pt>
                <c:pt idx="4">
                  <c:v>104.99711930672582</c:v>
                </c:pt>
                <c:pt idx="5">
                  <c:v>104.99511603870876</c:v>
                </c:pt>
                <c:pt idx="6">
                  <c:v>104.99239325954466</c:v>
                </c:pt>
                <c:pt idx="7">
                  <c:v>104.98883471751503</c:v>
                </c:pt>
                <c:pt idx="8">
                  <c:v>104.98431667119313</c:v>
                </c:pt>
                <c:pt idx="9">
                  <c:v>104.97870789340939</c:v>
                </c:pt>
                <c:pt idx="10">
                  <c:v>104.97186967607698</c:v>
                </c:pt>
                <c:pt idx="11">
                  <c:v>104.96365583598671</c:v>
                </c:pt>
                <c:pt idx="12">
                  <c:v>104.95391272168688</c:v>
                </c:pt>
                <c:pt idx="13">
                  <c:v>104.94247922156939</c:v>
                </c:pt>
                <c:pt idx="14">
                  <c:v>104.92918677329047</c:v>
                </c:pt>
                <c:pt idx="15">
                  <c:v>104.91385937465945</c:v>
                </c:pt>
                <c:pt idx="16">
                  <c:v>104.89631359613597</c:v>
                </c:pt>
                <c:pt idx="17">
                  <c:v>104.87635859508177</c:v>
                </c:pt>
                <c:pt idx="18">
                  <c:v>104.85379613191915</c:v>
                </c:pt>
                <c:pt idx="19">
                  <c:v>104.82842058835472</c:v>
                </c:pt>
                <c:pt idx="20">
                  <c:v>104.80001898783227</c:v>
                </c:pt>
                <c:pt idx="21">
                  <c:v>104.76837101838542</c:v>
                </c:pt>
                <c:pt idx="22">
                  <c:v>104.73324905806582</c:v>
                </c:pt>
                <c:pt idx="23">
                  <c:v>104.69441820312905</c:v>
                </c:pt>
                <c:pt idx="24">
                  <c:v>104.65163629916606</c:v>
                </c:pt>
              </c:numCache>
            </c:numRef>
          </c:yVal>
          <c:smooth val="1"/>
        </c:ser>
        <c:ser>
          <c:idx val="1"/>
          <c:order val="1"/>
          <c:tx>
            <c:v>xt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'К2'!$B$60:$Z$60</c:f>
              <c:numCache>
                <c:ptCount val="25"/>
                <c:pt idx="0">
                  <c:v>0</c:v>
                </c:pt>
                <c:pt idx="1">
                  <c:v>0.006931812081689274</c:v>
                </c:pt>
                <c:pt idx="2">
                  <c:v>0.015844054266625236</c:v>
                </c:pt>
                <c:pt idx="3">
                  <c:v>0.026916717355154777</c:v>
                </c:pt>
                <c:pt idx="4">
                  <c:v>0.04032976149085206</c:v>
                </c:pt>
                <c:pt idx="5">
                  <c:v>0.05626310547787409</c:v>
                </c:pt>
                <c:pt idx="6">
                  <c:v>0.0748966141481015</c:v>
                </c:pt>
                <c:pt idx="7">
                  <c:v>0.09641008362836177</c:v>
                </c:pt>
                <c:pt idx="8">
                  <c:v>0.12098322435817667</c:v>
                </c:pt>
                <c:pt idx="9">
                  <c:v>0.1487956417086474</c:v>
                </c:pt>
                <c:pt idx="10">
                  <c:v>0.1800268140533117</c:v>
                </c:pt>
                <c:pt idx="11">
                  <c:v>0.21485606814207345</c:v>
                </c:pt>
                <c:pt idx="12">
                  <c:v>0.2534625516296142</c:v>
                </c:pt>
                <c:pt idx="13">
                  <c:v>0.2960252026100832</c:v>
                </c:pt>
                <c:pt idx="14">
                  <c:v>0.34272271601029364</c:v>
                </c:pt>
                <c:pt idx="15">
                  <c:v>0.3937335066941757</c:v>
                </c:pt>
                <c:pt idx="16">
                  <c:v>0.44923566913182367</c:v>
                </c:pt>
                <c:pt idx="17">
                  <c:v>0.5094069334871643</c:v>
                </c:pt>
                <c:pt idx="18">
                  <c:v>0.5744246179790452</c:v>
                </c:pt>
                <c:pt idx="19">
                  <c:v>0.6444655773714297</c:v>
                </c:pt>
                <c:pt idx="20">
                  <c:v>0.7197061474493753</c:v>
                </c:pt>
                <c:pt idx="21">
                  <c:v>0.8003220853385942</c:v>
                </c:pt>
                <c:pt idx="22">
                  <c:v>0.8864885055276446</c:v>
                </c:pt>
                <c:pt idx="23">
                  <c:v>0.978379811453181</c:v>
                </c:pt>
                <c:pt idx="24">
                  <c:v>1.076169622510251</c:v>
                </c:pt>
              </c:numCache>
            </c:numRef>
          </c:yVal>
          <c:smooth val="1"/>
        </c:ser>
        <c:ser>
          <c:idx val="2"/>
          <c:order val="2"/>
          <c:tx>
            <c:v>xtt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'К2'!$B$26:$Z$26</c:f>
              <c:numCache>
                <c:ptCount val="25"/>
                <c:pt idx="0">
                  <c:v>1E-05</c:v>
                </c:pt>
                <c:pt idx="1">
                  <c:v>0.041676250000000005</c:v>
                </c:pt>
                <c:pt idx="2">
                  <c:v>0.08334250000000001</c:v>
                </c:pt>
                <c:pt idx="3">
                  <c:v>0.12500875</c:v>
                </c:pt>
                <c:pt idx="4">
                  <c:v>0.16667500000000002</c:v>
                </c:pt>
                <c:pt idx="5">
                  <c:v>0.20834125000000003</c:v>
                </c:pt>
                <c:pt idx="6">
                  <c:v>0.25000750000000005</c:v>
                </c:pt>
                <c:pt idx="7">
                  <c:v>0.29167375000000006</c:v>
                </c:pt>
                <c:pt idx="8">
                  <c:v>0.3333400000000001</c:v>
                </c:pt>
                <c:pt idx="9">
                  <c:v>0.3750062500000001</c:v>
                </c:pt>
                <c:pt idx="10">
                  <c:v>0.4166725000000001</c:v>
                </c:pt>
                <c:pt idx="11">
                  <c:v>0.45833875000000013</c:v>
                </c:pt>
                <c:pt idx="12">
                  <c:v>0.5000050000000001</c:v>
                </c:pt>
                <c:pt idx="13">
                  <c:v>0.5416712500000002</c:v>
                </c:pt>
                <c:pt idx="14">
                  <c:v>0.5833375000000002</c:v>
                </c:pt>
                <c:pt idx="15">
                  <c:v>0.6250037500000002</c:v>
                </c:pt>
                <c:pt idx="16">
                  <c:v>0.6666700000000002</c:v>
                </c:pt>
                <c:pt idx="17">
                  <c:v>0.7083362500000002</c:v>
                </c:pt>
                <c:pt idx="18">
                  <c:v>0.7500025000000002</c:v>
                </c:pt>
                <c:pt idx="19">
                  <c:v>0.7916687500000003</c:v>
                </c:pt>
                <c:pt idx="20">
                  <c:v>0.8333350000000003</c:v>
                </c:pt>
                <c:pt idx="21">
                  <c:v>0.8750012500000003</c:v>
                </c:pt>
                <c:pt idx="22">
                  <c:v>0.9166675000000003</c:v>
                </c:pt>
                <c:pt idx="23">
                  <c:v>0.9583337500000003</c:v>
                </c:pt>
                <c:pt idx="24">
                  <c:v>1.0000000000000002</c:v>
                </c:pt>
              </c:numCache>
            </c:numRef>
          </c:xVal>
          <c:yVal>
            <c:numRef>
              <c:f>'К2'!$B$62:$Z$62</c:f>
              <c:numCache>
                <c:ptCount val="25"/>
                <c:pt idx="0">
                  <c:v>-0.14403983547390947</c:v>
                </c:pt>
                <c:pt idx="1">
                  <c:v>-0.15916325731195324</c:v>
                </c:pt>
                <c:pt idx="2">
                  <c:v>-0.17572628941643678</c:v>
                </c:pt>
                <c:pt idx="3">
                  <c:v>-0.19372845349000306</c:v>
                </c:pt>
                <c:pt idx="4">
                  <c:v>-0.21316910102429393</c:v>
                </c:pt>
                <c:pt idx="5">
                  <c:v>-0.23404738115269724</c:v>
                </c:pt>
                <c:pt idx="6">
                  <c:v>-0.25636220593659054</c:v>
                </c:pt>
                <c:pt idx="7">
                  <c:v>-0.28011221308755385</c:v>
                </c:pt>
                <c:pt idx="8">
                  <c:v>-0.3052957261286712</c:v>
                </c:pt>
                <c:pt idx="9">
                  <c:v>-0.3319107119988036</c:v>
                </c:pt>
                <c:pt idx="10">
                  <c:v>-0.3599547361045663</c:v>
                </c:pt>
                <c:pt idx="11">
                  <c:v>-0.3894249148257274</c:v>
                </c:pt>
                <c:pt idx="12">
                  <c:v>-0.4203178654808347</c:v>
                </c:pt>
                <c:pt idx="13">
                  <c:v>-0.45262965376111064</c:v>
                </c:pt>
                <c:pt idx="14">
                  <c:v>-0.486355738642002</c:v>
                </c:pt>
                <c:pt idx="15">
                  <c:v>-0.5214909147832854</c:v>
                </c:pt>
                <c:pt idx="16">
                  <c:v>-0.5580292524302681</c:v>
                </c:pt>
                <c:pt idx="17">
                  <c:v>-0.5959640348304355</c:v>
                </c:pt>
                <c:pt idx="18">
                  <c:v>-0.6352876931818542</c:v>
                </c:pt>
                <c:pt idx="19">
                  <c:v>-0.6759917391317813</c:v>
                </c:pt>
                <c:pt idx="20">
                  <c:v>-0.7180666948462303</c:v>
                </c:pt>
                <c:pt idx="21">
                  <c:v>-0.761502020673736</c:v>
                </c:pt>
                <c:pt idx="22">
                  <c:v>-0.8062860404292406</c:v>
                </c:pt>
                <c:pt idx="23">
                  <c:v>-0.8524058643268768</c:v>
                </c:pt>
                <c:pt idx="24">
                  <c:v>-0.8998473095935161</c:v>
                </c:pt>
              </c:numCache>
            </c:numRef>
          </c:yVal>
          <c:smooth val="1"/>
        </c:ser>
        <c:axId val="20601015"/>
        <c:axId val="51191408"/>
      </c:scatterChart>
      <c:valAx>
        <c:axId val="20601015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1191408"/>
        <c:crosses val="autoZero"/>
        <c:crossBetween val="midCat"/>
        <c:dispUnits/>
      </c:valAx>
      <c:valAx>
        <c:axId val="51191408"/>
        <c:scaling>
          <c:orientation val="minMax"/>
        </c:scaling>
        <c:axPos val="l"/>
        <c:majorGridlines>
          <c:spPr>
            <a:ln w="25400">
              <a:solidFill>
                <a:srgbClr val="FFCC99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06010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400050</xdr:colOff>
      <xdr:row>3</xdr:row>
      <xdr:rowOff>47625</xdr:rowOff>
    </xdr:from>
    <xdr:to>
      <xdr:col>25</xdr:col>
      <xdr:colOff>476250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92050" y="619125"/>
          <a:ext cx="31242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47625</xdr:rowOff>
    </xdr:from>
    <xdr:to>
      <xdr:col>12</xdr:col>
      <xdr:colOff>476250</xdr:colOff>
      <xdr:row>13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47625"/>
          <a:ext cx="2924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42</xdr:row>
      <xdr:rowOff>171450</xdr:rowOff>
    </xdr:from>
    <xdr:to>
      <xdr:col>11</xdr:col>
      <xdr:colOff>76200</xdr:colOff>
      <xdr:row>56</xdr:row>
      <xdr:rowOff>95250</xdr:rowOff>
    </xdr:to>
    <xdr:graphicFrame>
      <xdr:nvGraphicFramePr>
        <xdr:cNvPr id="3" name="Chart 4"/>
        <xdr:cNvGraphicFramePr/>
      </xdr:nvGraphicFramePr>
      <xdr:xfrm>
        <a:off x="2266950" y="7639050"/>
        <a:ext cx="45148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438150</xdr:colOff>
      <xdr:row>40</xdr:row>
      <xdr:rowOff>76200</xdr:rowOff>
    </xdr:from>
    <xdr:to>
      <xdr:col>11</xdr:col>
      <xdr:colOff>76200</xdr:colOff>
      <xdr:row>50</xdr:row>
      <xdr:rowOff>142875</xdr:rowOff>
    </xdr:to>
    <xdr:graphicFrame>
      <xdr:nvGraphicFramePr>
        <xdr:cNvPr id="4" name="Chart 5"/>
        <xdr:cNvGraphicFramePr/>
      </xdr:nvGraphicFramePr>
      <xdr:xfrm>
        <a:off x="2266950" y="7200900"/>
        <a:ext cx="45148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8</xdr:col>
      <xdr:colOff>19050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133350"/>
        <a:ext cx="4895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8</xdr:col>
      <xdr:colOff>200025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0" y="4048125"/>
        <a:ext cx="50768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57150</xdr:rowOff>
    </xdr:from>
    <xdr:to>
      <xdr:col>8</xdr:col>
      <xdr:colOff>200025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0" y="7667625"/>
        <a:ext cx="50768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1</xdr:row>
      <xdr:rowOff>38100</xdr:rowOff>
    </xdr:from>
    <xdr:to>
      <xdr:col>18</xdr:col>
      <xdr:colOff>361950</xdr:colOff>
      <xdr:row>23</xdr:row>
      <xdr:rowOff>9525</xdr:rowOff>
    </xdr:to>
    <xdr:graphicFrame>
      <xdr:nvGraphicFramePr>
        <xdr:cNvPr id="4" name="Chart 4"/>
        <xdr:cNvGraphicFramePr/>
      </xdr:nvGraphicFramePr>
      <xdr:xfrm>
        <a:off x="5448300" y="200025"/>
        <a:ext cx="58864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600075</xdr:colOff>
      <xdr:row>24</xdr:row>
      <xdr:rowOff>0</xdr:rowOff>
    </xdr:from>
    <xdr:to>
      <xdr:col>18</xdr:col>
      <xdr:colOff>390525</xdr:colOff>
      <xdr:row>48</xdr:row>
      <xdr:rowOff>142875</xdr:rowOff>
    </xdr:to>
    <xdr:graphicFrame>
      <xdr:nvGraphicFramePr>
        <xdr:cNvPr id="5" name="Chart 5"/>
        <xdr:cNvGraphicFramePr/>
      </xdr:nvGraphicFramePr>
      <xdr:xfrm>
        <a:off x="5476875" y="3886200"/>
        <a:ext cx="58864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50</xdr:row>
      <xdr:rowOff>47625</xdr:rowOff>
    </xdr:from>
    <xdr:to>
      <xdr:col>18</xdr:col>
      <xdr:colOff>466725</xdr:colOff>
      <xdr:row>89</xdr:row>
      <xdr:rowOff>85725</xdr:rowOff>
    </xdr:to>
    <xdr:graphicFrame>
      <xdr:nvGraphicFramePr>
        <xdr:cNvPr id="6" name="Chart 6"/>
        <xdr:cNvGraphicFramePr/>
      </xdr:nvGraphicFramePr>
      <xdr:xfrm>
        <a:off x="5553075" y="8143875"/>
        <a:ext cx="5886450" cy="635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6" sqref="A16"/>
    </sheetView>
  </sheetViews>
  <sheetFormatPr defaultColWidth="9.140625" defaultRowHeight="12.75"/>
  <sheetData>
    <row r="1" spans="1:8" ht="20.25">
      <c r="A1" s="90"/>
      <c r="B1" s="90"/>
      <c r="C1" s="90"/>
      <c r="D1" s="90"/>
      <c r="E1" s="90"/>
      <c r="F1" s="90"/>
      <c r="G1" s="91"/>
      <c r="H1" s="91"/>
    </row>
    <row r="2" spans="1:8" ht="20.25">
      <c r="A2" s="90"/>
      <c r="B2" s="90"/>
      <c r="C2" s="90"/>
      <c r="D2" s="90"/>
      <c r="E2" s="90"/>
      <c r="F2" s="90"/>
      <c r="G2" s="91"/>
      <c r="H2" s="91"/>
    </row>
    <row r="3" spans="1:8" ht="20.25">
      <c r="A3" s="96" t="s">
        <v>63</v>
      </c>
      <c r="B3" s="96"/>
      <c r="C3" s="96"/>
      <c r="D3" s="96"/>
      <c r="E3" s="96"/>
      <c r="F3" s="96"/>
      <c r="G3" s="96"/>
      <c r="H3" s="96"/>
    </row>
    <row r="4" spans="1:8" ht="20.25">
      <c r="A4" s="90"/>
      <c r="B4" s="92"/>
      <c r="C4" s="90"/>
      <c r="D4" s="90"/>
      <c r="E4" s="90"/>
      <c r="F4" s="90"/>
      <c r="G4" s="91"/>
      <c r="H4" s="91"/>
    </row>
    <row r="5" spans="1:8" ht="20.25">
      <c r="A5" s="96" t="s">
        <v>64</v>
      </c>
      <c r="B5" s="96"/>
      <c r="C5" s="96"/>
      <c r="D5" s="96"/>
      <c r="E5" s="96"/>
      <c r="F5" s="96"/>
      <c r="G5" s="96"/>
      <c r="H5" s="96"/>
    </row>
    <row r="6" spans="1:8" ht="20.25">
      <c r="A6" s="90"/>
      <c r="B6" s="92"/>
      <c r="C6" s="90"/>
      <c r="D6" s="90"/>
      <c r="E6" s="90"/>
      <c r="F6" s="90"/>
      <c r="G6" s="91"/>
      <c r="H6" s="91"/>
    </row>
    <row r="7" spans="1:8" ht="20.25">
      <c r="A7" s="90"/>
      <c r="B7" s="92"/>
      <c r="C7" s="90"/>
      <c r="D7" s="90"/>
      <c r="E7" s="90"/>
      <c r="F7" s="90"/>
      <c r="G7" s="91"/>
      <c r="H7" s="91"/>
    </row>
    <row r="8" spans="1:8" ht="20.25">
      <c r="A8" s="96" t="s">
        <v>65</v>
      </c>
      <c r="B8" s="96"/>
      <c r="C8" s="96"/>
      <c r="D8" s="96"/>
      <c r="E8" s="96"/>
      <c r="F8" s="96"/>
      <c r="G8" s="96"/>
      <c r="H8" s="96"/>
    </row>
    <row r="9" spans="1:8" ht="20.25">
      <c r="A9" s="96" t="s">
        <v>74</v>
      </c>
      <c r="B9" s="96"/>
      <c r="C9" s="96"/>
      <c r="D9" s="96"/>
      <c r="E9" s="96"/>
      <c r="F9" s="96"/>
      <c r="G9" s="96"/>
      <c r="H9" s="96"/>
    </row>
    <row r="10" spans="1:8" ht="20.25">
      <c r="A10" s="90"/>
      <c r="B10" s="92"/>
      <c r="C10" s="90"/>
      <c r="D10" s="90"/>
      <c r="E10" s="90"/>
      <c r="F10" s="90"/>
      <c r="G10" s="91"/>
      <c r="H10" s="91"/>
    </row>
    <row r="11" spans="1:8" ht="20.25">
      <c r="A11" s="96" t="s">
        <v>66</v>
      </c>
      <c r="B11" s="96"/>
      <c r="C11" s="96"/>
      <c r="D11" s="96"/>
      <c r="E11" s="96"/>
      <c r="F11" s="96"/>
      <c r="G11" s="96"/>
      <c r="H11" s="96"/>
    </row>
    <row r="12" spans="1:8" ht="20.25">
      <c r="A12" s="96" t="s">
        <v>73</v>
      </c>
      <c r="B12" s="96"/>
      <c r="C12" s="96"/>
      <c r="D12" s="96"/>
      <c r="E12" s="96"/>
      <c r="F12" s="96"/>
      <c r="G12" s="96"/>
      <c r="H12" s="96"/>
    </row>
    <row r="13" spans="1:8" ht="20.25">
      <c r="A13" s="96" t="s">
        <v>67</v>
      </c>
      <c r="B13" s="96"/>
      <c r="C13" s="96"/>
      <c r="D13" s="96"/>
      <c r="E13" s="96"/>
      <c r="F13" s="96"/>
      <c r="G13" s="96"/>
      <c r="H13" s="96"/>
    </row>
    <row r="14" spans="1:8" ht="20.25">
      <c r="A14" s="90"/>
      <c r="B14" s="92"/>
      <c r="C14" s="90"/>
      <c r="D14" s="90"/>
      <c r="E14" s="90"/>
      <c r="F14" s="90"/>
      <c r="G14" s="91"/>
      <c r="H14" s="91"/>
    </row>
    <row r="15" spans="1:8" ht="20.25">
      <c r="A15" s="95"/>
      <c r="B15" s="92"/>
      <c r="C15" s="90"/>
      <c r="D15" s="90"/>
      <c r="E15" s="90"/>
      <c r="F15" s="90"/>
      <c r="G15" s="91"/>
      <c r="H15" s="91"/>
    </row>
    <row r="16" spans="1:8" ht="20.25">
      <c r="A16" s="90"/>
      <c r="B16" s="92"/>
      <c r="C16" s="90"/>
      <c r="D16" s="90"/>
      <c r="E16" s="90"/>
      <c r="F16" s="90"/>
      <c r="G16" s="91"/>
      <c r="H16" s="91"/>
    </row>
    <row r="17" spans="1:8" ht="20.25">
      <c r="A17" s="90"/>
      <c r="B17" s="92"/>
      <c r="C17" s="90"/>
      <c r="D17" s="90"/>
      <c r="E17" s="90"/>
      <c r="F17" s="90"/>
      <c r="G17" s="91"/>
      <c r="H17" s="91"/>
    </row>
    <row r="18" spans="1:8" ht="20.25">
      <c r="A18" s="96" t="s">
        <v>68</v>
      </c>
      <c r="B18" s="96"/>
      <c r="C18" s="96"/>
      <c r="D18" s="96"/>
      <c r="E18" s="96"/>
      <c r="F18" s="96"/>
      <c r="G18" s="96"/>
      <c r="H18" s="96"/>
    </row>
    <row r="19" spans="1:8" ht="20.25">
      <c r="A19" s="96" t="s">
        <v>69</v>
      </c>
      <c r="B19" s="96"/>
      <c r="C19" s="96"/>
      <c r="D19" s="96"/>
      <c r="E19" s="96"/>
      <c r="F19" s="96"/>
      <c r="G19" s="96"/>
      <c r="H19" s="96"/>
    </row>
    <row r="20" spans="1:8" ht="20.25">
      <c r="A20" s="96" t="s">
        <v>70</v>
      </c>
      <c r="B20" s="96"/>
      <c r="C20" s="96"/>
      <c r="D20" s="96"/>
      <c r="E20" s="96"/>
      <c r="F20" s="96"/>
      <c r="G20" s="96"/>
      <c r="H20" s="96"/>
    </row>
    <row r="21" spans="1:8" ht="20.25">
      <c r="A21" s="90"/>
      <c r="B21" s="92"/>
      <c r="C21" s="90"/>
      <c r="D21" s="90"/>
      <c r="E21" s="90"/>
      <c r="F21" s="90"/>
      <c r="G21" s="91"/>
      <c r="H21" s="91"/>
    </row>
    <row r="22" spans="1:8" ht="20.25">
      <c r="A22" s="90"/>
      <c r="B22" s="92"/>
      <c r="C22" s="90"/>
      <c r="D22" s="90"/>
      <c r="E22" s="90"/>
      <c r="F22" s="90"/>
      <c r="G22" s="91"/>
      <c r="H22" s="91"/>
    </row>
    <row r="23" spans="1:8" ht="20.25">
      <c r="A23" s="90"/>
      <c r="B23" s="92"/>
      <c r="C23" s="90"/>
      <c r="D23" s="90"/>
      <c r="E23" s="90"/>
      <c r="F23" s="90"/>
      <c r="G23" s="91"/>
      <c r="H23" s="91"/>
    </row>
    <row r="24" spans="1:8" ht="20.25">
      <c r="A24" s="90"/>
      <c r="B24" s="92"/>
      <c r="C24" s="90"/>
      <c r="D24" s="90"/>
      <c r="E24" s="90"/>
      <c r="F24" s="90"/>
      <c r="G24" s="91"/>
      <c r="H24" s="91"/>
    </row>
    <row r="25" spans="1:8" ht="20.25">
      <c r="A25" s="96" t="s">
        <v>71</v>
      </c>
      <c r="B25" s="96"/>
      <c r="C25" s="96"/>
      <c r="D25" s="96"/>
      <c r="E25" s="96"/>
      <c r="F25" s="96"/>
      <c r="G25" s="96"/>
      <c r="H25" s="96"/>
    </row>
    <row r="26" spans="1:8" ht="20.25">
      <c r="A26" s="96" t="s">
        <v>72</v>
      </c>
      <c r="B26" s="96"/>
      <c r="C26" s="96"/>
      <c r="D26" s="96"/>
      <c r="E26" s="96"/>
      <c r="F26" s="96"/>
      <c r="G26" s="96"/>
      <c r="H26" s="96"/>
    </row>
    <row r="27" spans="1:6" ht="12.75">
      <c r="A27" s="89"/>
      <c r="B27" s="89"/>
      <c r="C27" s="89"/>
      <c r="D27" s="89"/>
      <c r="E27" s="89"/>
      <c r="F27" s="89"/>
    </row>
  </sheetData>
  <mergeCells count="12">
    <mergeCell ref="A20:H20"/>
    <mergeCell ref="A25:H25"/>
    <mergeCell ref="A26:H26"/>
    <mergeCell ref="A3:H3"/>
    <mergeCell ref="A5:H5"/>
    <mergeCell ref="A8:H8"/>
    <mergeCell ref="A9:H9"/>
    <mergeCell ref="A11:H11"/>
    <mergeCell ref="A12:H12"/>
    <mergeCell ref="A13:H13"/>
    <mergeCell ref="A18:H18"/>
    <mergeCell ref="A19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0">
      <pane ySplit="2910" topLeftCell="BM49" activePane="bottomLeft" state="split"/>
      <selection pane="topLeft" activeCell="B12" sqref="B12"/>
      <selection pane="bottomLeft" activeCell="A63" activeCellId="2" sqref="A59:IV59 A61:IV61 A63:IV63"/>
    </sheetView>
  </sheetViews>
  <sheetFormatPr defaultColWidth="9.140625" defaultRowHeight="12.75"/>
  <sheetData>
    <row r="1" spans="1:6" ht="13.5" thickBot="1">
      <c r="A1" s="107" t="s">
        <v>0</v>
      </c>
      <c r="B1" s="108"/>
      <c r="C1" s="1"/>
      <c r="D1" s="1"/>
      <c r="E1" s="1"/>
      <c r="F1" s="5"/>
    </row>
    <row r="2" spans="1:6" ht="15.75">
      <c r="A2" s="82" t="s">
        <v>1</v>
      </c>
      <c r="B2" s="83">
        <v>8</v>
      </c>
      <c r="C2" s="1"/>
      <c r="D2" s="119" t="s">
        <v>61</v>
      </c>
      <c r="E2" s="120"/>
      <c r="F2" s="121"/>
    </row>
    <row r="3" spans="1:11" ht="15.75">
      <c r="A3" s="84" t="s">
        <v>5</v>
      </c>
      <c r="B3" s="85">
        <v>5</v>
      </c>
      <c r="C3" s="1"/>
      <c r="D3" s="122" t="s">
        <v>11</v>
      </c>
      <c r="E3" s="123"/>
      <c r="F3" s="124"/>
      <c r="J3" s="2"/>
      <c r="K3" s="3"/>
    </row>
    <row r="4" spans="1:11" ht="16.5" thickBot="1">
      <c r="A4" s="84" t="s">
        <v>9</v>
      </c>
      <c r="B4" s="85">
        <v>6</v>
      </c>
      <c r="C4" s="5"/>
      <c r="D4" s="125" t="s">
        <v>12</v>
      </c>
      <c r="E4" s="126"/>
      <c r="F4" s="127"/>
      <c r="G4" s="3"/>
      <c r="J4" s="2"/>
      <c r="K4" s="3"/>
    </row>
    <row r="5" spans="1:11" ht="12.75">
      <c r="A5" s="84" t="s">
        <v>2</v>
      </c>
      <c r="B5" s="85">
        <v>45</v>
      </c>
      <c r="C5" s="5"/>
      <c r="D5" s="5"/>
      <c r="E5" s="5"/>
      <c r="F5" s="9"/>
      <c r="G5" s="3"/>
      <c r="H5" s="2"/>
      <c r="I5" s="3"/>
      <c r="J5" s="2"/>
      <c r="K5" s="3"/>
    </row>
    <row r="6" spans="1:11" ht="12.75">
      <c r="A6" s="84" t="s">
        <v>6</v>
      </c>
      <c r="B6" s="85">
        <v>35</v>
      </c>
      <c r="C6" s="5"/>
      <c r="J6" s="2"/>
      <c r="K6" s="3"/>
    </row>
    <row r="7" spans="1:10" ht="12.75">
      <c r="A7" s="84" t="s">
        <v>10</v>
      </c>
      <c r="B7" s="85">
        <v>105</v>
      </c>
      <c r="C7" s="5"/>
      <c r="J7" s="2"/>
    </row>
    <row r="8" spans="1:10" ht="12.75">
      <c r="A8" s="84" t="s">
        <v>3</v>
      </c>
      <c r="B8" s="85">
        <v>-60</v>
      </c>
      <c r="C8" s="5"/>
      <c r="J8" s="2"/>
    </row>
    <row r="9" spans="1:10" ht="12.75">
      <c r="A9" s="84" t="s">
        <v>7</v>
      </c>
      <c r="B9" s="85">
        <v>0</v>
      </c>
      <c r="C9" s="5"/>
      <c r="D9" s="5"/>
      <c r="E9" s="5"/>
      <c r="F9" s="9"/>
      <c r="G9" s="3"/>
      <c r="H9" s="2"/>
      <c r="I9" s="3"/>
      <c r="J9" s="2"/>
    </row>
    <row r="10" spans="1:3" ht="13.5" thickBot="1">
      <c r="A10" s="84" t="s">
        <v>4</v>
      </c>
      <c r="B10" s="86">
        <v>1E-05</v>
      </c>
      <c r="C10" s="5"/>
    </row>
    <row r="11" spans="1:7" ht="16.5" thickBot="1">
      <c r="A11" s="84" t="s">
        <v>8</v>
      </c>
      <c r="B11" s="85">
        <v>10</v>
      </c>
      <c r="C11" s="5"/>
      <c r="D11" s="109" t="s">
        <v>13</v>
      </c>
      <c r="E11" s="110"/>
      <c r="F11" s="110"/>
      <c r="G11" s="111"/>
    </row>
    <row r="12" spans="1:7" ht="13.5" thickBot="1">
      <c r="A12" s="87" t="s">
        <v>62</v>
      </c>
      <c r="B12" s="88">
        <f>(B11-B10)/24</f>
        <v>0.41666625</v>
      </c>
      <c r="C12" s="5"/>
      <c r="D12" s="100" t="s">
        <v>14</v>
      </c>
      <c r="E12" s="101"/>
      <c r="F12" s="16" t="s">
        <v>15</v>
      </c>
      <c r="G12" s="18" t="s">
        <v>16</v>
      </c>
    </row>
    <row r="13" spans="3:7" ht="13.5" thickBot="1">
      <c r="C13" s="5"/>
      <c r="D13" s="102" t="s">
        <v>17</v>
      </c>
      <c r="E13" s="103"/>
      <c r="F13" s="15" t="s">
        <v>18</v>
      </c>
      <c r="G13" s="19" t="s">
        <v>19</v>
      </c>
    </row>
    <row r="14" spans="1:3" ht="13.5" thickBot="1">
      <c r="A14" s="4"/>
      <c r="B14" s="5"/>
      <c r="C14" s="5"/>
    </row>
    <row r="15" spans="1:13" ht="16.5" thickBot="1">
      <c r="A15" s="5"/>
      <c r="B15" s="112" t="s">
        <v>20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1:13" ht="12.75">
      <c r="A16" s="5"/>
      <c r="B16" s="104" t="s">
        <v>21</v>
      </c>
      <c r="C16" s="105"/>
      <c r="D16" s="105"/>
      <c r="E16" s="105"/>
      <c r="F16" s="105" t="s">
        <v>22</v>
      </c>
      <c r="G16" s="105"/>
      <c r="H16" s="128" t="s">
        <v>23</v>
      </c>
      <c r="I16" s="128"/>
      <c r="J16" s="128"/>
      <c r="K16" s="105" t="s">
        <v>24</v>
      </c>
      <c r="L16" s="105"/>
      <c r="M16" s="13"/>
    </row>
    <row r="17" spans="1:13" ht="13.5" thickBot="1">
      <c r="A17" s="5"/>
      <c r="B17" s="129" t="s">
        <v>25</v>
      </c>
      <c r="C17" s="130"/>
      <c r="D17" s="130"/>
      <c r="E17" s="130"/>
      <c r="F17" s="130" t="s">
        <v>26</v>
      </c>
      <c r="G17" s="130"/>
      <c r="H17" s="106" t="s">
        <v>27</v>
      </c>
      <c r="I17" s="106"/>
      <c r="J17" s="106"/>
      <c r="K17" s="17" t="s">
        <v>28</v>
      </c>
      <c r="L17" s="106" t="s">
        <v>29</v>
      </c>
      <c r="M17" s="93"/>
    </row>
    <row r="18" spans="1:5" ht="13.5" thickBot="1">
      <c r="A18" s="5"/>
      <c r="B18" s="5"/>
      <c r="C18" s="5"/>
      <c r="D18" s="5"/>
      <c r="E18" s="5"/>
    </row>
    <row r="19" spans="2:11" ht="16.5" thickBot="1">
      <c r="B19" s="116" t="s">
        <v>30</v>
      </c>
      <c r="C19" s="117"/>
      <c r="D19" s="117"/>
      <c r="E19" s="117"/>
      <c r="F19" s="117"/>
      <c r="G19" s="117"/>
      <c r="H19" s="117"/>
      <c r="I19" s="117"/>
      <c r="J19" s="117"/>
      <c r="K19" s="118"/>
    </row>
    <row r="20" spans="1:11" ht="12.75">
      <c r="A20" s="5"/>
      <c r="B20" s="11"/>
      <c r="C20" s="10" t="s">
        <v>31</v>
      </c>
      <c r="D20" s="10" t="s">
        <v>32</v>
      </c>
      <c r="E20" s="12"/>
      <c r="F20" s="12"/>
      <c r="G20" s="12"/>
      <c r="H20" s="12"/>
      <c r="I20" s="12"/>
      <c r="J20" s="12"/>
      <c r="K20" s="13"/>
    </row>
    <row r="21" spans="1:11" ht="12.75">
      <c r="A21" s="5"/>
      <c r="B21" s="97" t="s">
        <v>33</v>
      </c>
      <c r="C21" s="98"/>
      <c r="D21" s="98"/>
      <c r="E21" s="6" t="s">
        <v>34</v>
      </c>
      <c r="F21" s="98" t="s">
        <v>35</v>
      </c>
      <c r="G21" s="98"/>
      <c r="H21" s="99" t="s">
        <v>36</v>
      </c>
      <c r="I21" s="99"/>
      <c r="J21" s="5"/>
      <c r="K21" s="14"/>
    </row>
    <row r="22" spans="1:11" ht="13.5" thickBot="1">
      <c r="A22" s="5"/>
      <c r="B22" s="94" t="s">
        <v>37</v>
      </c>
      <c r="C22" s="106"/>
      <c r="D22" s="106"/>
      <c r="E22" s="15" t="s">
        <v>38</v>
      </c>
      <c r="F22" s="106" t="s">
        <v>39</v>
      </c>
      <c r="G22" s="106"/>
      <c r="H22" s="106" t="s">
        <v>40</v>
      </c>
      <c r="I22" s="106"/>
      <c r="J22" s="106" t="s">
        <v>41</v>
      </c>
      <c r="K22" s="93"/>
    </row>
    <row r="25" ht="13.5" thickBot="1"/>
    <row r="26" spans="1:26" ht="16.5" thickBot="1" thickTop="1">
      <c r="A26" s="40" t="s">
        <v>42</v>
      </c>
      <c r="B26" s="43">
        <f>B10</f>
        <v>1E-05</v>
      </c>
      <c r="C26" s="44">
        <f aca="true" t="shared" si="0" ref="C26:Z26">B26+$B$12</f>
        <v>0.41667625</v>
      </c>
      <c r="D26" s="44">
        <f t="shared" si="0"/>
        <v>0.8333425000000001</v>
      </c>
      <c r="E26" s="44">
        <f t="shared" si="0"/>
        <v>1.2500087500000001</v>
      </c>
      <c r="F26" s="44">
        <f t="shared" si="0"/>
        <v>1.6666750000000001</v>
      </c>
      <c r="G26" s="44">
        <f t="shared" si="0"/>
        <v>2.08334125</v>
      </c>
      <c r="H26" s="44">
        <f t="shared" si="0"/>
        <v>2.5000075</v>
      </c>
      <c r="I26" s="44">
        <f t="shared" si="0"/>
        <v>2.91667375</v>
      </c>
      <c r="J26" s="44">
        <f t="shared" si="0"/>
        <v>3.33334</v>
      </c>
      <c r="K26" s="44">
        <f t="shared" si="0"/>
        <v>3.75000625</v>
      </c>
      <c r="L26" s="44">
        <f t="shared" si="0"/>
        <v>4.166672500000001</v>
      </c>
      <c r="M26" s="44">
        <f t="shared" si="0"/>
        <v>4.583338750000001</v>
      </c>
      <c r="N26" s="44">
        <f t="shared" si="0"/>
        <v>5.000005000000002</v>
      </c>
      <c r="O26" s="44">
        <f t="shared" si="0"/>
        <v>5.416671250000002</v>
      </c>
      <c r="P26" s="44">
        <f t="shared" si="0"/>
        <v>5.8333375000000025</v>
      </c>
      <c r="Q26" s="44">
        <f t="shared" si="0"/>
        <v>6.250003750000003</v>
      </c>
      <c r="R26" s="44">
        <f t="shared" si="0"/>
        <v>6.666670000000003</v>
      </c>
      <c r="S26" s="44">
        <f t="shared" si="0"/>
        <v>7.083336250000004</v>
      </c>
      <c r="T26" s="44">
        <f t="shared" si="0"/>
        <v>7.500002500000004</v>
      </c>
      <c r="U26" s="44">
        <f t="shared" si="0"/>
        <v>7.916668750000005</v>
      </c>
      <c r="V26" s="44">
        <f t="shared" si="0"/>
        <v>8.333335000000005</v>
      </c>
      <c r="W26" s="44">
        <f t="shared" si="0"/>
        <v>8.750001250000006</v>
      </c>
      <c r="X26" s="44">
        <f t="shared" si="0"/>
        <v>9.166667500000006</v>
      </c>
      <c r="Y26" s="44">
        <f t="shared" si="0"/>
        <v>9.583333750000007</v>
      </c>
      <c r="Z26" s="45">
        <f t="shared" si="0"/>
        <v>10.000000000000007</v>
      </c>
    </row>
    <row r="27" spans="1:26" ht="14.25" thickBot="1" thickTop="1">
      <c r="A27" s="41" t="s">
        <v>43</v>
      </c>
      <c r="B27" s="46">
        <f aca="true" t="shared" si="1" ref="B27:Z27">$B$2+$B$3*B26+$B$4*B26^2</f>
        <v>8.0000500006</v>
      </c>
      <c r="C27" s="47">
        <f t="shared" si="1"/>
        <v>11.125095833884375</v>
      </c>
      <c r="D27" s="47">
        <f t="shared" si="1"/>
        <v>16.333470833837502</v>
      </c>
      <c r="E27" s="47">
        <f t="shared" si="1"/>
        <v>23.62517500045938</v>
      </c>
      <c r="F27" s="47">
        <f t="shared" si="1"/>
        <v>33.00020833375</v>
      </c>
      <c r="G27" s="47">
        <f t="shared" si="1"/>
        <v>44.45857083370937</v>
      </c>
      <c r="H27" s="47">
        <f t="shared" si="1"/>
        <v>58.0002625003375</v>
      </c>
      <c r="I27" s="47">
        <f t="shared" si="1"/>
        <v>73.62528333363439</v>
      </c>
      <c r="J27" s="47">
        <f t="shared" si="1"/>
        <v>91.33363333360002</v>
      </c>
      <c r="K27" s="47">
        <f t="shared" si="1"/>
        <v>111.1253125002344</v>
      </c>
      <c r="L27" s="47">
        <f t="shared" si="1"/>
        <v>133.00032083353753</v>
      </c>
      <c r="M27" s="47">
        <f t="shared" si="1"/>
        <v>156.95865833350945</v>
      </c>
      <c r="N27" s="47">
        <f t="shared" si="1"/>
        <v>183.0003250001501</v>
      </c>
      <c r="O27" s="47">
        <f t="shared" si="1"/>
        <v>211.1253208334595</v>
      </c>
      <c r="P27" s="47">
        <f t="shared" si="1"/>
        <v>241.33364583343769</v>
      </c>
      <c r="Q27" s="47">
        <f t="shared" si="1"/>
        <v>273.6253000000846</v>
      </c>
      <c r="R27" s="47">
        <f t="shared" si="1"/>
        <v>308.00028333340026</v>
      </c>
      <c r="S27" s="47">
        <f t="shared" si="1"/>
        <v>344.4585958333847</v>
      </c>
      <c r="T27" s="47">
        <f t="shared" si="1"/>
        <v>383.0002375000379</v>
      </c>
      <c r="U27" s="47">
        <f t="shared" si="1"/>
        <v>423.62520833335986</v>
      </c>
      <c r="V27" s="47">
        <f t="shared" si="1"/>
        <v>466.33350833335055</v>
      </c>
      <c r="W27" s="47">
        <f t="shared" si="1"/>
        <v>511.12513750001</v>
      </c>
      <c r="X27" s="47">
        <f t="shared" si="1"/>
        <v>558.0000958333383</v>
      </c>
      <c r="Y27" s="47">
        <f t="shared" si="1"/>
        <v>606.9583833333351</v>
      </c>
      <c r="Z27" s="48">
        <f t="shared" si="1"/>
        <v>658.0000000000009</v>
      </c>
    </row>
    <row r="28" spans="1:26" ht="14.25" thickBot="1" thickTop="1">
      <c r="A28" s="41" t="s">
        <v>44</v>
      </c>
      <c r="B28" s="46">
        <f aca="true" t="shared" si="2" ref="B28:Z28">$B$3+2*$B$4*B26</f>
        <v>5.00012</v>
      </c>
      <c r="C28" s="47">
        <f t="shared" si="2"/>
        <v>10.000115000000001</v>
      </c>
      <c r="D28" s="47">
        <f t="shared" si="2"/>
        <v>15.000110000000001</v>
      </c>
      <c r="E28" s="47">
        <f t="shared" si="2"/>
        <v>20.000105</v>
      </c>
      <c r="F28" s="47">
        <f t="shared" si="2"/>
        <v>25.000100000000003</v>
      </c>
      <c r="G28" s="47">
        <f t="shared" si="2"/>
        <v>30.000095</v>
      </c>
      <c r="H28" s="47">
        <f t="shared" si="2"/>
        <v>35.00009</v>
      </c>
      <c r="I28" s="47">
        <f t="shared" si="2"/>
        <v>40.000085</v>
      </c>
      <c r="J28" s="47">
        <f t="shared" si="2"/>
        <v>45.000080000000004</v>
      </c>
      <c r="K28" s="47">
        <f t="shared" si="2"/>
        <v>50.000075</v>
      </c>
      <c r="L28" s="47">
        <f t="shared" si="2"/>
        <v>55.00007000000001</v>
      </c>
      <c r="M28" s="47">
        <f t="shared" si="2"/>
        <v>60.00006500000001</v>
      </c>
      <c r="N28" s="47">
        <f t="shared" si="2"/>
        <v>65.00006000000002</v>
      </c>
      <c r="O28" s="47">
        <f t="shared" si="2"/>
        <v>70.00005500000003</v>
      </c>
      <c r="P28" s="47">
        <f t="shared" si="2"/>
        <v>75.00005000000003</v>
      </c>
      <c r="Q28" s="47">
        <f t="shared" si="2"/>
        <v>80.00004500000003</v>
      </c>
      <c r="R28" s="47">
        <f t="shared" si="2"/>
        <v>85.00004000000004</v>
      </c>
      <c r="S28" s="47">
        <f t="shared" si="2"/>
        <v>90.00003500000005</v>
      </c>
      <c r="T28" s="47">
        <f t="shared" si="2"/>
        <v>95.00003000000005</v>
      </c>
      <c r="U28" s="47">
        <f t="shared" si="2"/>
        <v>100.00002500000005</v>
      </c>
      <c r="V28" s="47">
        <f t="shared" si="2"/>
        <v>105.00002000000006</v>
      </c>
      <c r="W28" s="47">
        <f t="shared" si="2"/>
        <v>110.00001500000008</v>
      </c>
      <c r="X28" s="47">
        <f t="shared" si="2"/>
        <v>115.00001000000007</v>
      </c>
      <c r="Y28" s="47">
        <f t="shared" si="2"/>
        <v>120.00000500000007</v>
      </c>
      <c r="Z28" s="48">
        <f t="shared" si="2"/>
        <v>125.00000000000009</v>
      </c>
    </row>
    <row r="29" spans="1:26" ht="14.25" thickBot="1" thickTop="1">
      <c r="A29" s="41" t="s">
        <v>45</v>
      </c>
      <c r="B29" s="46">
        <f aca="true" t="shared" si="3" ref="B29:Z29">2*$B$4</f>
        <v>12</v>
      </c>
      <c r="C29" s="47">
        <f t="shared" si="3"/>
        <v>12</v>
      </c>
      <c r="D29" s="47">
        <f t="shared" si="3"/>
        <v>12</v>
      </c>
      <c r="E29" s="47">
        <f t="shared" si="3"/>
        <v>12</v>
      </c>
      <c r="F29" s="47">
        <f t="shared" si="3"/>
        <v>12</v>
      </c>
      <c r="G29" s="47">
        <f t="shared" si="3"/>
        <v>12</v>
      </c>
      <c r="H29" s="47">
        <f t="shared" si="3"/>
        <v>12</v>
      </c>
      <c r="I29" s="47">
        <f t="shared" si="3"/>
        <v>12</v>
      </c>
      <c r="J29" s="47">
        <f t="shared" si="3"/>
        <v>12</v>
      </c>
      <c r="K29" s="47">
        <f t="shared" si="3"/>
        <v>12</v>
      </c>
      <c r="L29" s="47">
        <f t="shared" si="3"/>
        <v>12</v>
      </c>
      <c r="M29" s="47">
        <f t="shared" si="3"/>
        <v>12</v>
      </c>
      <c r="N29" s="47">
        <f t="shared" si="3"/>
        <v>12</v>
      </c>
      <c r="O29" s="47">
        <f t="shared" si="3"/>
        <v>12</v>
      </c>
      <c r="P29" s="47">
        <f t="shared" si="3"/>
        <v>12</v>
      </c>
      <c r="Q29" s="47">
        <f t="shared" si="3"/>
        <v>12</v>
      </c>
      <c r="R29" s="47">
        <f t="shared" si="3"/>
        <v>12</v>
      </c>
      <c r="S29" s="47">
        <f t="shared" si="3"/>
        <v>12</v>
      </c>
      <c r="T29" s="47">
        <f t="shared" si="3"/>
        <v>12</v>
      </c>
      <c r="U29" s="47">
        <f t="shared" si="3"/>
        <v>12</v>
      </c>
      <c r="V29" s="47">
        <f t="shared" si="3"/>
        <v>12</v>
      </c>
      <c r="W29" s="47">
        <f t="shared" si="3"/>
        <v>12</v>
      </c>
      <c r="X29" s="47">
        <f t="shared" si="3"/>
        <v>12</v>
      </c>
      <c r="Y29" s="47">
        <f t="shared" si="3"/>
        <v>12</v>
      </c>
      <c r="Z29" s="48">
        <f t="shared" si="3"/>
        <v>12</v>
      </c>
    </row>
    <row r="30" spans="1:26" ht="14.25" thickBot="1" thickTop="1">
      <c r="A30" s="42" t="s">
        <v>46</v>
      </c>
      <c r="B30" s="49">
        <f>B27-$B$27</f>
        <v>0</v>
      </c>
      <c r="C30" s="50">
        <f aca="true" t="shared" si="4" ref="C30:Z30">C27-$B$27</f>
        <v>3.125045833284375</v>
      </c>
      <c r="D30" s="50">
        <f t="shared" si="4"/>
        <v>8.333420833237502</v>
      </c>
      <c r="E30" s="50">
        <f t="shared" si="4"/>
        <v>15.625124999859379</v>
      </c>
      <c r="F30" s="50">
        <f t="shared" si="4"/>
        <v>25.000158333150004</v>
      </c>
      <c r="G30" s="50">
        <f t="shared" si="4"/>
        <v>36.458520833109375</v>
      </c>
      <c r="H30" s="50">
        <f t="shared" si="4"/>
        <v>50.0002124997375</v>
      </c>
      <c r="I30" s="50">
        <f t="shared" si="4"/>
        <v>65.62523333303439</v>
      </c>
      <c r="J30" s="50">
        <f t="shared" si="4"/>
        <v>83.33358333300002</v>
      </c>
      <c r="K30" s="50">
        <f t="shared" si="4"/>
        <v>103.1252624996344</v>
      </c>
      <c r="L30" s="50">
        <f t="shared" si="4"/>
        <v>125.00027083293753</v>
      </c>
      <c r="M30" s="50">
        <f t="shared" si="4"/>
        <v>148.95860833290945</v>
      </c>
      <c r="N30" s="50">
        <f t="shared" si="4"/>
        <v>175.0002749995501</v>
      </c>
      <c r="O30" s="50">
        <f t="shared" si="4"/>
        <v>203.1252708328595</v>
      </c>
      <c r="P30" s="50">
        <f t="shared" si="4"/>
        <v>233.3335958328377</v>
      </c>
      <c r="Q30" s="50">
        <f t="shared" si="4"/>
        <v>265.6252499994846</v>
      </c>
      <c r="R30" s="50">
        <f t="shared" si="4"/>
        <v>300.00023333280024</v>
      </c>
      <c r="S30" s="50">
        <f t="shared" si="4"/>
        <v>336.4585458327847</v>
      </c>
      <c r="T30" s="50">
        <f t="shared" si="4"/>
        <v>375.00018749943786</v>
      </c>
      <c r="U30" s="50">
        <f t="shared" si="4"/>
        <v>415.62515833275984</v>
      </c>
      <c r="V30" s="50">
        <f t="shared" si="4"/>
        <v>458.3334583327505</v>
      </c>
      <c r="W30" s="50">
        <f t="shared" si="4"/>
        <v>503.12508749941</v>
      </c>
      <c r="X30" s="50">
        <f t="shared" si="4"/>
        <v>550.0000458327382</v>
      </c>
      <c r="Y30" s="50">
        <f t="shared" si="4"/>
        <v>598.958333332735</v>
      </c>
      <c r="Z30" s="51">
        <f t="shared" si="4"/>
        <v>649.9999499994009</v>
      </c>
    </row>
    <row r="31" spans="1:26" ht="14.25" thickBot="1" thickTop="1">
      <c r="A31" s="2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 thickBot="1">
      <c r="A32" s="21" t="s">
        <v>13</v>
      </c>
      <c r="B32" s="20" t="s">
        <v>47</v>
      </c>
      <c r="C32" s="29">
        <v>-25</v>
      </c>
      <c r="D32" s="20" t="s">
        <v>48</v>
      </c>
      <c r="E32" s="28">
        <v>-5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 thickBot="1">
      <c r="A33" s="23"/>
      <c r="B33" s="8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thickBot="1" thickTop="1">
      <c r="A34" s="52" t="s">
        <v>49</v>
      </c>
      <c r="B34" s="54">
        <f>$C$32</f>
        <v>-25</v>
      </c>
      <c r="C34" s="55">
        <f aca="true" t="shared" si="5" ref="C34:Z34">$C$32</f>
        <v>-25</v>
      </c>
      <c r="D34" s="55">
        <f t="shared" si="5"/>
        <v>-25</v>
      </c>
      <c r="E34" s="55">
        <f t="shared" si="5"/>
        <v>-25</v>
      </c>
      <c r="F34" s="55">
        <f t="shared" si="5"/>
        <v>-25</v>
      </c>
      <c r="G34" s="55">
        <f t="shared" si="5"/>
        <v>-25</v>
      </c>
      <c r="H34" s="55">
        <f t="shared" si="5"/>
        <v>-25</v>
      </c>
      <c r="I34" s="55">
        <f t="shared" si="5"/>
        <v>-25</v>
      </c>
      <c r="J34" s="55">
        <f t="shared" si="5"/>
        <v>-25</v>
      </c>
      <c r="K34" s="55">
        <f t="shared" si="5"/>
        <v>-25</v>
      </c>
      <c r="L34" s="55">
        <f t="shared" si="5"/>
        <v>-25</v>
      </c>
      <c r="M34" s="55">
        <f t="shared" si="5"/>
        <v>-25</v>
      </c>
      <c r="N34" s="55">
        <f t="shared" si="5"/>
        <v>-25</v>
      </c>
      <c r="O34" s="55">
        <f t="shared" si="5"/>
        <v>-25</v>
      </c>
      <c r="P34" s="55">
        <f t="shared" si="5"/>
        <v>-25</v>
      </c>
      <c r="Q34" s="55">
        <f t="shared" si="5"/>
        <v>-25</v>
      </c>
      <c r="R34" s="55">
        <f t="shared" si="5"/>
        <v>-25</v>
      </c>
      <c r="S34" s="55">
        <f t="shared" si="5"/>
        <v>-25</v>
      </c>
      <c r="T34" s="55">
        <f t="shared" si="5"/>
        <v>-25</v>
      </c>
      <c r="U34" s="55">
        <f t="shared" si="5"/>
        <v>-25</v>
      </c>
      <c r="V34" s="55">
        <f t="shared" si="5"/>
        <v>-25</v>
      </c>
      <c r="W34" s="55">
        <f t="shared" si="5"/>
        <v>-25</v>
      </c>
      <c r="X34" s="55">
        <f t="shared" si="5"/>
        <v>-25</v>
      </c>
      <c r="Y34" s="55">
        <f t="shared" si="5"/>
        <v>-25</v>
      </c>
      <c r="Z34" s="56">
        <f t="shared" si="5"/>
        <v>-25</v>
      </c>
    </row>
    <row r="35" spans="1:26" ht="14.25" thickBot="1" thickTop="1">
      <c r="A35" s="52" t="s">
        <v>50</v>
      </c>
      <c r="B35" s="57">
        <f>$E$32-B30</f>
        <v>-5</v>
      </c>
      <c r="C35" s="58">
        <f aca="true" t="shared" si="6" ref="C35:Z35">$E$32-C30</f>
        <v>-8.125045833284375</v>
      </c>
      <c r="D35" s="58">
        <f t="shared" si="6"/>
        <v>-13.333420833237502</v>
      </c>
      <c r="E35" s="58">
        <f t="shared" si="6"/>
        <v>-20.62512499985938</v>
      </c>
      <c r="F35" s="58">
        <f t="shared" si="6"/>
        <v>-30.000158333150004</v>
      </c>
      <c r="G35" s="58">
        <f t="shared" si="6"/>
        <v>-41.458520833109375</v>
      </c>
      <c r="H35" s="58">
        <f t="shared" si="6"/>
        <v>-55.0002124997375</v>
      </c>
      <c r="I35" s="58">
        <f t="shared" si="6"/>
        <v>-70.62523333303439</v>
      </c>
      <c r="J35" s="58">
        <f t="shared" si="6"/>
        <v>-88.33358333300002</v>
      </c>
      <c r="K35" s="58">
        <f t="shared" si="6"/>
        <v>-108.1252624996344</v>
      </c>
      <c r="L35" s="58">
        <f t="shared" si="6"/>
        <v>-130.00027083293753</v>
      </c>
      <c r="M35" s="58">
        <f t="shared" si="6"/>
        <v>-153.95860833290945</v>
      </c>
      <c r="N35" s="58">
        <f t="shared" si="6"/>
        <v>-180.0002749995501</v>
      </c>
      <c r="O35" s="58">
        <f t="shared" si="6"/>
        <v>-208.1252708328595</v>
      </c>
      <c r="P35" s="58">
        <f t="shared" si="6"/>
        <v>-238.3335958328377</v>
      </c>
      <c r="Q35" s="58">
        <f t="shared" si="6"/>
        <v>-270.6252499994846</v>
      </c>
      <c r="R35" s="58">
        <f t="shared" si="6"/>
        <v>-305.00023333280024</v>
      </c>
      <c r="S35" s="58">
        <f t="shared" si="6"/>
        <v>-341.4585458327847</v>
      </c>
      <c r="T35" s="58">
        <f t="shared" si="6"/>
        <v>-380.00018749943786</v>
      </c>
      <c r="U35" s="58">
        <f t="shared" si="6"/>
        <v>-420.62515833275984</v>
      </c>
      <c r="V35" s="58">
        <f t="shared" si="6"/>
        <v>-463.3334583327505</v>
      </c>
      <c r="W35" s="58">
        <f t="shared" si="6"/>
        <v>-508.12508749941</v>
      </c>
      <c r="X35" s="58">
        <f t="shared" si="6"/>
        <v>-555.0000458327382</v>
      </c>
      <c r="Y35" s="58">
        <f t="shared" si="6"/>
        <v>-603.958333332735</v>
      </c>
      <c r="Z35" s="59">
        <f t="shared" si="6"/>
        <v>-654.9999499994009</v>
      </c>
    </row>
    <row r="36" spans="1:26" ht="14.25" thickBot="1" thickTop="1">
      <c r="A36" s="52" t="s">
        <v>51</v>
      </c>
      <c r="B36" s="57">
        <v>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9">
        <v>0</v>
      </c>
    </row>
    <row r="37" spans="1:26" ht="14.25" thickBot="1" thickTop="1">
      <c r="A37" s="52" t="s">
        <v>52</v>
      </c>
      <c r="B37" s="57">
        <f>-B28</f>
        <v>-5.00012</v>
      </c>
      <c r="C37" s="58">
        <f aca="true" t="shared" si="7" ref="C37:Z37">-C28</f>
        <v>-10.000115000000001</v>
      </c>
      <c r="D37" s="58">
        <f t="shared" si="7"/>
        <v>-15.000110000000001</v>
      </c>
      <c r="E37" s="58">
        <f t="shared" si="7"/>
        <v>-20.000105</v>
      </c>
      <c r="F37" s="58">
        <f t="shared" si="7"/>
        <v>-25.000100000000003</v>
      </c>
      <c r="G37" s="58">
        <f t="shared" si="7"/>
        <v>-30.000095</v>
      </c>
      <c r="H37" s="58">
        <f t="shared" si="7"/>
        <v>-35.00009</v>
      </c>
      <c r="I37" s="58">
        <f t="shared" si="7"/>
        <v>-40.000085</v>
      </c>
      <c r="J37" s="58">
        <f t="shared" si="7"/>
        <v>-45.000080000000004</v>
      </c>
      <c r="K37" s="58">
        <f t="shared" si="7"/>
        <v>-50.000075</v>
      </c>
      <c r="L37" s="58">
        <f t="shared" si="7"/>
        <v>-55.00007000000001</v>
      </c>
      <c r="M37" s="58">
        <f t="shared" si="7"/>
        <v>-60.00006500000001</v>
      </c>
      <c r="N37" s="58">
        <f t="shared" si="7"/>
        <v>-65.00006000000002</v>
      </c>
      <c r="O37" s="58">
        <f t="shared" si="7"/>
        <v>-70.00005500000003</v>
      </c>
      <c r="P37" s="58">
        <f t="shared" si="7"/>
        <v>-75.00005000000003</v>
      </c>
      <c r="Q37" s="58">
        <f t="shared" si="7"/>
        <v>-80.00004500000003</v>
      </c>
      <c r="R37" s="58">
        <f t="shared" si="7"/>
        <v>-85.00004000000004</v>
      </c>
      <c r="S37" s="58">
        <f t="shared" si="7"/>
        <v>-90.00003500000005</v>
      </c>
      <c r="T37" s="58">
        <f t="shared" si="7"/>
        <v>-95.00003000000005</v>
      </c>
      <c r="U37" s="58">
        <f t="shared" si="7"/>
        <v>-100.00002500000005</v>
      </c>
      <c r="V37" s="58">
        <f t="shared" si="7"/>
        <v>-105.00002000000006</v>
      </c>
      <c r="W37" s="58">
        <f t="shared" si="7"/>
        <v>-110.00001500000008</v>
      </c>
      <c r="X37" s="58">
        <f t="shared" si="7"/>
        <v>-115.00001000000007</v>
      </c>
      <c r="Y37" s="58">
        <f t="shared" si="7"/>
        <v>-120.00000500000007</v>
      </c>
      <c r="Z37" s="59">
        <f t="shared" si="7"/>
        <v>-125.00000000000009</v>
      </c>
    </row>
    <row r="38" spans="1:26" ht="14.25" thickBot="1" thickTop="1">
      <c r="A38" s="53" t="s">
        <v>53</v>
      </c>
      <c r="B38" s="60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2">
        <v>0</v>
      </c>
    </row>
    <row r="39" spans="1:26" ht="14.25" thickBot="1" thickTop="1">
      <c r="A39" s="53" t="s">
        <v>54</v>
      </c>
      <c r="B39" s="63">
        <f>-B29</f>
        <v>-12</v>
      </c>
      <c r="C39" s="64">
        <f aca="true" t="shared" si="8" ref="C39:Z39">-C29</f>
        <v>-12</v>
      </c>
      <c r="D39" s="64">
        <f t="shared" si="8"/>
        <v>-12</v>
      </c>
      <c r="E39" s="64">
        <f t="shared" si="8"/>
        <v>-12</v>
      </c>
      <c r="F39" s="64">
        <f t="shared" si="8"/>
        <v>-12</v>
      </c>
      <c r="G39" s="64">
        <f t="shared" si="8"/>
        <v>-12</v>
      </c>
      <c r="H39" s="64">
        <f t="shared" si="8"/>
        <v>-12</v>
      </c>
      <c r="I39" s="64">
        <f t="shared" si="8"/>
        <v>-12</v>
      </c>
      <c r="J39" s="64">
        <f t="shared" si="8"/>
        <v>-12</v>
      </c>
      <c r="K39" s="64">
        <f t="shared" si="8"/>
        <v>-12</v>
      </c>
      <c r="L39" s="64">
        <f t="shared" si="8"/>
        <v>-12</v>
      </c>
      <c r="M39" s="64">
        <f t="shared" si="8"/>
        <v>-12</v>
      </c>
      <c r="N39" s="64">
        <f t="shared" si="8"/>
        <v>-12</v>
      </c>
      <c r="O39" s="64">
        <f t="shared" si="8"/>
        <v>-12</v>
      </c>
      <c r="P39" s="64">
        <f t="shared" si="8"/>
        <v>-12</v>
      </c>
      <c r="Q39" s="64">
        <f t="shared" si="8"/>
        <v>-12</v>
      </c>
      <c r="R39" s="64">
        <f t="shared" si="8"/>
        <v>-12</v>
      </c>
      <c r="S39" s="64">
        <f t="shared" si="8"/>
        <v>-12</v>
      </c>
      <c r="T39" s="64">
        <f t="shared" si="8"/>
        <v>-12</v>
      </c>
      <c r="U39" s="64">
        <f t="shared" si="8"/>
        <v>-12</v>
      </c>
      <c r="V39" s="64">
        <f t="shared" si="8"/>
        <v>-12</v>
      </c>
      <c r="W39" s="64">
        <f t="shared" si="8"/>
        <v>-12</v>
      </c>
      <c r="X39" s="64">
        <f t="shared" si="8"/>
        <v>-12</v>
      </c>
      <c r="Y39" s="64">
        <f t="shared" si="8"/>
        <v>-12</v>
      </c>
      <c r="Z39" s="65">
        <f t="shared" si="8"/>
        <v>-12</v>
      </c>
    </row>
    <row r="40" spans="1:26" ht="14.25" thickBot="1" thickTop="1">
      <c r="A40" s="2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thickBot="1">
      <c r="A41" s="30" t="s">
        <v>20</v>
      </c>
      <c r="B41" s="31" t="s">
        <v>47</v>
      </c>
      <c r="C41" s="32">
        <v>-95</v>
      </c>
      <c r="D41" s="31" t="s">
        <v>48</v>
      </c>
      <c r="E41" s="33"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5" thickBot="1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thickBot="1" thickTop="1">
      <c r="A43" s="66" t="s">
        <v>55</v>
      </c>
      <c r="B43" s="70">
        <f aca="true" t="shared" si="9" ref="B43:Z43">B30/$B$5</f>
        <v>0</v>
      </c>
      <c r="C43" s="71">
        <f t="shared" si="9"/>
        <v>0.069445462961875</v>
      </c>
      <c r="D43" s="71">
        <f t="shared" si="9"/>
        <v>0.18518712962750006</v>
      </c>
      <c r="E43" s="71">
        <f t="shared" si="9"/>
        <v>0.34722499999687506</v>
      </c>
      <c r="F43" s="71">
        <f t="shared" si="9"/>
        <v>0.55555907407</v>
      </c>
      <c r="G43" s="71">
        <f t="shared" si="9"/>
        <v>0.810189351846875</v>
      </c>
      <c r="H43" s="71">
        <f t="shared" si="9"/>
        <v>1.1111158333275</v>
      </c>
      <c r="I43" s="71">
        <f t="shared" si="9"/>
        <v>1.4583385185118753</v>
      </c>
      <c r="J43" s="71">
        <f t="shared" si="9"/>
        <v>1.8518574074000005</v>
      </c>
      <c r="K43" s="71">
        <f t="shared" si="9"/>
        <v>2.2916724999918756</v>
      </c>
      <c r="L43" s="71">
        <f t="shared" si="9"/>
        <v>2.7777837962875007</v>
      </c>
      <c r="M43" s="71">
        <f t="shared" si="9"/>
        <v>3.3101912962868765</v>
      </c>
      <c r="N43" s="71">
        <f t="shared" si="9"/>
        <v>3.8888949999900024</v>
      </c>
      <c r="O43" s="71">
        <f t="shared" si="9"/>
        <v>4.513894907396878</v>
      </c>
      <c r="P43" s="71">
        <f t="shared" si="9"/>
        <v>5.1851910185075045</v>
      </c>
      <c r="Q43" s="71">
        <f t="shared" si="9"/>
        <v>5.90278333332188</v>
      </c>
      <c r="R43" s="71">
        <f t="shared" si="9"/>
        <v>6.666671851840006</v>
      </c>
      <c r="S43" s="71">
        <f t="shared" si="9"/>
        <v>7.476856574061882</v>
      </c>
      <c r="T43" s="71">
        <f t="shared" si="9"/>
        <v>8.333337499987508</v>
      </c>
      <c r="U43" s="71">
        <f t="shared" si="9"/>
        <v>9.236114629616885</v>
      </c>
      <c r="V43" s="71">
        <f t="shared" si="9"/>
        <v>10.185187962950012</v>
      </c>
      <c r="W43" s="71">
        <f t="shared" si="9"/>
        <v>11.180557499986888</v>
      </c>
      <c r="X43" s="71">
        <f t="shared" si="9"/>
        <v>12.222223240727516</v>
      </c>
      <c r="Y43" s="71">
        <f t="shared" si="9"/>
        <v>13.310185185171889</v>
      </c>
      <c r="Z43" s="72">
        <f t="shared" si="9"/>
        <v>14.44444333332002</v>
      </c>
    </row>
    <row r="44" spans="1:26" ht="14.25" thickBot="1" thickTop="1">
      <c r="A44" s="66" t="s">
        <v>56</v>
      </c>
      <c r="B44" s="73">
        <f aca="true" t="shared" si="10" ref="B44:Z44">B28/$B$5</f>
        <v>0.11111377777777777</v>
      </c>
      <c r="C44" s="74">
        <f t="shared" si="10"/>
        <v>0.2222247777777778</v>
      </c>
      <c r="D44" s="74">
        <f t="shared" si="10"/>
        <v>0.3333357777777778</v>
      </c>
      <c r="E44" s="74">
        <f t="shared" si="10"/>
        <v>0.4444467777777778</v>
      </c>
      <c r="F44" s="74">
        <f t="shared" si="10"/>
        <v>0.5555577777777778</v>
      </c>
      <c r="G44" s="74">
        <f t="shared" si="10"/>
        <v>0.6666687777777778</v>
      </c>
      <c r="H44" s="74">
        <f t="shared" si="10"/>
        <v>0.7777797777777777</v>
      </c>
      <c r="I44" s="74">
        <f t="shared" si="10"/>
        <v>0.8888907777777777</v>
      </c>
      <c r="J44" s="74">
        <f t="shared" si="10"/>
        <v>1.0000017777777779</v>
      </c>
      <c r="K44" s="74">
        <f t="shared" si="10"/>
        <v>1.1111127777777778</v>
      </c>
      <c r="L44" s="74">
        <f t="shared" si="10"/>
        <v>1.222223777777778</v>
      </c>
      <c r="M44" s="74">
        <f t="shared" si="10"/>
        <v>1.333334777777778</v>
      </c>
      <c r="N44" s="74">
        <f t="shared" si="10"/>
        <v>1.4444457777777782</v>
      </c>
      <c r="O44" s="74">
        <f t="shared" si="10"/>
        <v>1.5555567777777786</v>
      </c>
      <c r="P44" s="74">
        <f t="shared" si="10"/>
        <v>1.6666677777777785</v>
      </c>
      <c r="Q44" s="74">
        <f t="shared" si="10"/>
        <v>1.7777787777777785</v>
      </c>
      <c r="R44" s="74">
        <f t="shared" si="10"/>
        <v>1.8888897777777787</v>
      </c>
      <c r="S44" s="74">
        <f t="shared" si="10"/>
        <v>2.000000777777779</v>
      </c>
      <c r="T44" s="74">
        <f t="shared" si="10"/>
        <v>2.111111777777779</v>
      </c>
      <c r="U44" s="74">
        <f t="shared" si="10"/>
        <v>2.222222777777779</v>
      </c>
      <c r="V44" s="74">
        <f t="shared" si="10"/>
        <v>2.333333777777779</v>
      </c>
      <c r="W44" s="74">
        <f t="shared" si="10"/>
        <v>2.4444447777777794</v>
      </c>
      <c r="X44" s="74">
        <f t="shared" si="10"/>
        <v>2.5555557777777795</v>
      </c>
      <c r="Y44" s="74">
        <f t="shared" si="10"/>
        <v>2.6666667777777793</v>
      </c>
      <c r="Z44" s="75">
        <f t="shared" si="10"/>
        <v>2.7777777777777795</v>
      </c>
    </row>
    <row r="45" spans="1:26" ht="14.25" thickBot="1" thickTop="1">
      <c r="A45" s="66" t="s">
        <v>57</v>
      </c>
      <c r="B45" s="73">
        <f aca="true" t="shared" si="11" ref="B45:Z45">B29/$B$5</f>
        <v>0.26666666666666666</v>
      </c>
      <c r="C45" s="74">
        <f t="shared" si="11"/>
        <v>0.26666666666666666</v>
      </c>
      <c r="D45" s="74">
        <f t="shared" si="11"/>
        <v>0.26666666666666666</v>
      </c>
      <c r="E45" s="74">
        <f t="shared" si="11"/>
        <v>0.26666666666666666</v>
      </c>
      <c r="F45" s="74">
        <f t="shared" si="11"/>
        <v>0.26666666666666666</v>
      </c>
      <c r="G45" s="74">
        <f t="shared" si="11"/>
        <v>0.26666666666666666</v>
      </c>
      <c r="H45" s="74">
        <f t="shared" si="11"/>
        <v>0.26666666666666666</v>
      </c>
      <c r="I45" s="74">
        <f t="shared" si="11"/>
        <v>0.26666666666666666</v>
      </c>
      <c r="J45" s="74">
        <f t="shared" si="11"/>
        <v>0.26666666666666666</v>
      </c>
      <c r="K45" s="74">
        <f t="shared" si="11"/>
        <v>0.26666666666666666</v>
      </c>
      <c r="L45" s="74">
        <f t="shared" si="11"/>
        <v>0.26666666666666666</v>
      </c>
      <c r="M45" s="74">
        <f t="shared" si="11"/>
        <v>0.26666666666666666</v>
      </c>
      <c r="N45" s="74">
        <f t="shared" si="11"/>
        <v>0.26666666666666666</v>
      </c>
      <c r="O45" s="74">
        <f t="shared" si="11"/>
        <v>0.26666666666666666</v>
      </c>
      <c r="P45" s="74">
        <f t="shared" si="11"/>
        <v>0.26666666666666666</v>
      </c>
      <c r="Q45" s="74">
        <f t="shared" si="11"/>
        <v>0.26666666666666666</v>
      </c>
      <c r="R45" s="74">
        <f t="shared" si="11"/>
        <v>0.26666666666666666</v>
      </c>
      <c r="S45" s="74">
        <f t="shared" si="11"/>
        <v>0.26666666666666666</v>
      </c>
      <c r="T45" s="74">
        <f t="shared" si="11"/>
        <v>0.26666666666666666</v>
      </c>
      <c r="U45" s="74">
        <f t="shared" si="11"/>
        <v>0.26666666666666666</v>
      </c>
      <c r="V45" s="74">
        <f t="shared" si="11"/>
        <v>0.26666666666666666</v>
      </c>
      <c r="W45" s="74">
        <f t="shared" si="11"/>
        <v>0.26666666666666666</v>
      </c>
      <c r="X45" s="74">
        <f t="shared" si="11"/>
        <v>0.26666666666666666</v>
      </c>
      <c r="Y45" s="74">
        <f t="shared" si="11"/>
        <v>0.26666666666666666</v>
      </c>
      <c r="Z45" s="75">
        <f t="shared" si="11"/>
        <v>0.26666666666666666</v>
      </c>
    </row>
    <row r="46" spans="1:26" ht="14.25" thickBot="1" thickTop="1">
      <c r="A46" s="67" t="s">
        <v>49</v>
      </c>
      <c r="B46" s="73">
        <f>$B$8+($C$41-$B$8)*COS(B43)-($E$41-$B$9)*SIN(B43)</f>
        <v>-95</v>
      </c>
      <c r="C46" s="74">
        <f aca="true" t="shared" si="12" ref="C46:Z46">$B$8+($C$41-$B$8)*COS(C43)-($E$41-$B$9)*SIN(C43)</f>
        <v>-94.91563714700533</v>
      </c>
      <c r="D46" s="74">
        <f t="shared" si="12"/>
        <v>-94.40156340509523</v>
      </c>
      <c r="E46" s="74">
        <f t="shared" si="12"/>
        <v>-92.91122226583485</v>
      </c>
      <c r="F46" s="74">
        <f t="shared" si="12"/>
        <v>-89.73619974939655</v>
      </c>
      <c r="G46" s="74">
        <f t="shared" si="12"/>
        <v>-84.12764464172129</v>
      </c>
      <c r="H46" s="74">
        <f t="shared" si="12"/>
        <v>-75.52816263893239</v>
      </c>
      <c r="I46" s="74">
        <f t="shared" si="12"/>
        <v>-63.927732211645285</v>
      </c>
      <c r="J46" s="74">
        <f t="shared" si="12"/>
        <v>-50.291866247008215</v>
      </c>
      <c r="K46" s="74">
        <f t="shared" si="12"/>
        <v>-36.89849042135671</v>
      </c>
      <c r="L46" s="74">
        <f t="shared" si="12"/>
        <v>-27.290810342358732</v>
      </c>
      <c r="M46" s="74">
        <f t="shared" si="12"/>
        <v>-25.496269059800518</v>
      </c>
      <c r="N46" s="74">
        <f t="shared" si="12"/>
        <v>-34.32662396654128</v>
      </c>
      <c r="O46" s="74">
        <f t="shared" si="12"/>
        <v>-53.098238092859276</v>
      </c>
      <c r="P46" s="74">
        <f t="shared" si="12"/>
        <v>-75.93839493904294</v>
      </c>
      <c r="Q46" s="74">
        <f t="shared" si="12"/>
        <v>-92.49804110771169</v>
      </c>
      <c r="R46" s="74">
        <f t="shared" si="12"/>
        <v>-92.45780170498331</v>
      </c>
      <c r="S46" s="74">
        <f t="shared" si="12"/>
        <v>-72.88871797578595</v>
      </c>
      <c r="T46" s="74">
        <f t="shared" si="12"/>
        <v>-43.85772923275904</v>
      </c>
      <c r="U46" s="74">
        <f t="shared" si="12"/>
        <v>-25.621047014760087</v>
      </c>
      <c r="V46" s="74">
        <f t="shared" si="12"/>
        <v>-34.64062783141762</v>
      </c>
      <c r="W46" s="74">
        <f t="shared" si="12"/>
        <v>-66.43755113343113</v>
      </c>
      <c r="X46" s="74">
        <f t="shared" si="12"/>
        <v>-92.94772130680386</v>
      </c>
      <c r="Y46" s="74">
        <f t="shared" si="12"/>
        <v>-85.75618756469898</v>
      </c>
      <c r="Z46" s="75">
        <f t="shared" si="12"/>
        <v>-49.41376962462051</v>
      </c>
    </row>
    <row r="47" spans="1:26" ht="14.25" thickBot="1" thickTop="1">
      <c r="A47" s="67" t="s">
        <v>50</v>
      </c>
      <c r="B47" s="73">
        <f>$B$9-($C$41-$B$8)*SIN(B43)+($E$41-$B$9)*COS(B43)</f>
        <v>0</v>
      </c>
      <c r="C47" s="73">
        <f aca="true" t="shared" si="13" ref="C47:Z47">$B$9-($C$41-$B$8)*SIN(C43)+($E$41-$B$9)*COS(C43)</f>
        <v>2.428638017215078</v>
      </c>
      <c r="D47" s="73">
        <f t="shared" si="13"/>
        <v>6.444566338025578</v>
      </c>
      <c r="E47" s="73">
        <f t="shared" si="13"/>
        <v>11.9101405939987</v>
      </c>
      <c r="F47" s="73">
        <f t="shared" si="13"/>
        <v>18.4596431293779</v>
      </c>
      <c r="G47" s="73">
        <f t="shared" si="13"/>
        <v>25.354620171535164</v>
      </c>
      <c r="H47" s="73">
        <f t="shared" si="13"/>
        <v>31.366800363742303</v>
      </c>
      <c r="I47" s="73">
        <f t="shared" si="13"/>
        <v>34.778914871996854</v>
      </c>
      <c r="J47" s="73">
        <f t="shared" si="13"/>
        <v>33.6266581603647</v>
      </c>
      <c r="K47" s="73">
        <f t="shared" si="13"/>
        <v>26.29296969130441</v>
      </c>
      <c r="L47" s="73">
        <f t="shared" si="13"/>
        <v>12.454272838686874</v>
      </c>
      <c r="M47" s="73">
        <f t="shared" si="13"/>
        <v>-5.873035944579357</v>
      </c>
      <c r="N47" s="73">
        <f t="shared" si="13"/>
        <v>-23.78818536678717</v>
      </c>
      <c r="O47" s="73">
        <f t="shared" si="13"/>
        <v>-34.31276267771427</v>
      </c>
      <c r="P47" s="73">
        <f t="shared" si="13"/>
        <v>-31.16035248143208</v>
      </c>
      <c r="Q47" s="73">
        <f t="shared" si="13"/>
        <v>-12.995280841962673</v>
      </c>
      <c r="R47" s="73">
        <f t="shared" si="13"/>
        <v>13.095461369496773</v>
      </c>
      <c r="S47" s="73">
        <f t="shared" si="13"/>
        <v>32.54045096400251</v>
      </c>
      <c r="T47" s="73">
        <f t="shared" si="13"/>
        <v>31.05522652432402</v>
      </c>
      <c r="U47" s="73">
        <f t="shared" si="13"/>
        <v>6.564113926392782</v>
      </c>
      <c r="V47" s="73">
        <f t="shared" si="13"/>
        <v>-24.122650003996853</v>
      </c>
      <c r="W47" s="73">
        <f t="shared" si="13"/>
        <v>-34.4028768477937</v>
      </c>
      <c r="X47" s="73">
        <f t="shared" si="13"/>
        <v>-11.808795903443494</v>
      </c>
      <c r="Y47" s="73">
        <f t="shared" si="13"/>
        <v>23.698497887673085</v>
      </c>
      <c r="Z47" s="73">
        <f t="shared" si="13"/>
        <v>33.36063138550277</v>
      </c>
    </row>
    <row r="48" spans="1:26" ht="14.25" thickBot="1" thickTop="1">
      <c r="A48" s="67" t="s">
        <v>51</v>
      </c>
      <c r="B48" s="73">
        <f aca="true" t="shared" si="14" ref="B48:Z48">-(B47-$B$9)*B44</f>
        <v>0</v>
      </c>
      <c r="C48" s="74">
        <f t="shared" si="14"/>
        <v>-0.5397035436782837</v>
      </c>
      <c r="D48" s="74">
        <f t="shared" si="14"/>
        <v>-2.148204532726241</v>
      </c>
      <c r="E48" s="74">
        <f t="shared" si="14"/>
        <v>-5.29342360988303</v>
      </c>
      <c r="F48" s="74">
        <f t="shared" si="14"/>
        <v>-10.25539831552801</v>
      </c>
      <c r="G48" s="74">
        <f t="shared" si="14"/>
        <v>-16.90313364077714</v>
      </c>
      <c r="H48" s="74">
        <f t="shared" si="14"/>
        <v>-24.396463016511408</v>
      </c>
      <c r="I48" s="74">
        <f t="shared" si="14"/>
        <v>-30.914656690836402</v>
      </c>
      <c r="J48" s="74">
        <f t="shared" si="14"/>
        <v>-33.62671794109032</v>
      </c>
      <c r="K48" s="74">
        <f t="shared" si="14"/>
        <v>-29.214454589732167</v>
      </c>
      <c r="L48" s="74">
        <f t="shared" si="14"/>
        <v>-15.221908398375042</v>
      </c>
      <c r="M48" s="74">
        <f t="shared" si="14"/>
        <v>7.830723076046619</v>
      </c>
      <c r="N48" s="74">
        <f t="shared" si="14"/>
        <v>34.36074391405086</v>
      </c>
      <c r="O48" s="74">
        <f t="shared" si="14"/>
        <v>53.37545054759883</v>
      </c>
      <c r="P48" s="74">
        <f t="shared" si="14"/>
        <v>51.9339554250007</v>
      </c>
      <c r="Q48" s="74">
        <f t="shared" si="14"/>
        <v>23.10273449210338</v>
      </c>
      <c r="R48" s="74">
        <f t="shared" si="14"/>
        <v>-24.735883116126246</v>
      </c>
      <c r="S48" s="74">
        <f t="shared" si="14"/>
        <v>-65.0809272372447</v>
      </c>
      <c r="T48" s="74">
        <f t="shared" si="14"/>
        <v>-65.56105447705731</v>
      </c>
      <c r="U48" s="74">
        <f t="shared" si="14"/>
        <v>-14.58692348315837</v>
      </c>
      <c r="V48" s="74">
        <f t="shared" si="14"/>
        <v>56.28619406383714</v>
      </c>
      <c r="W48" s="74">
        <f t="shared" si="14"/>
        <v>84.09593265112137</v>
      </c>
      <c r="X48" s="74">
        <f t="shared" si="14"/>
        <v>30.178036599643594</v>
      </c>
      <c r="Y48" s="74">
        <f t="shared" si="14"/>
        <v>-63.195997000294696</v>
      </c>
      <c r="Z48" s="75">
        <f t="shared" si="14"/>
        <v>-92.66842051528553</v>
      </c>
    </row>
    <row r="49" spans="1:26" ht="14.25" thickBot="1" thickTop="1">
      <c r="A49" s="67" t="s">
        <v>52</v>
      </c>
      <c r="B49" s="73">
        <f aca="true" t="shared" si="15" ref="B49:Z49">(B46-$B$8)*B44</f>
        <v>-3.888982222222222</v>
      </c>
      <c r="C49" s="74">
        <f t="shared" si="15"/>
        <v>-7.7591197059627826</v>
      </c>
      <c r="D49" s="74">
        <f t="shared" si="15"/>
        <v>-11.467271894408956</v>
      </c>
      <c r="E49" s="74">
        <f t="shared" si="15"/>
        <v>-14.627286688778556</v>
      </c>
      <c r="F49" s="74">
        <f t="shared" si="15"/>
        <v>-16.520177052330858</v>
      </c>
      <c r="G49" s="74">
        <f t="shared" si="15"/>
        <v>-16.08514736395288</v>
      </c>
      <c r="H49" s="74">
        <f t="shared" si="15"/>
        <v>-12.077490886606022</v>
      </c>
      <c r="I49" s="74">
        <f t="shared" si="15"/>
        <v>-3.491324940512208</v>
      </c>
      <c r="J49" s="74">
        <f t="shared" si="15"/>
        <v>9.708151011896236</v>
      </c>
      <c r="K49" s="74">
        <f t="shared" si="15"/>
        <v>25.668382478786285</v>
      </c>
      <c r="L49" s="74">
        <f t="shared" si="15"/>
        <v>39.977949351412136</v>
      </c>
      <c r="M49" s="74">
        <f t="shared" si="15"/>
        <v>46.005024425655115</v>
      </c>
      <c r="N49" s="74">
        <f t="shared" si="15"/>
        <v>37.08379961283065</v>
      </c>
      <c r="O49" s="74">
        <f t="shared" si="15"/>
        <v>10.73608251326124</v>
      </c>
      <c r="P49" s="74">
        <f t="shared" si="15"/>
        <v>-26.564009274399282</v>
      </c>
      <c r="Q49" s="74">
        <f t="shared" si="15"/>
        <v>-57.77432780063968</v>
      </c>
      <c r="R49" s="74">
        <f t="shared" si="15"/>
        <v>-61.30920984968113</v>
      </c>
      <c r="S49" s="74">
        <f t="shared" si="15"/>
        <v>-25.777445976130345</v>
      </c>
      <c r="T49" s="74">
        <f t="shared" si="15"/>
        <v>34.07813793680033</v>
      </c>
      <c r="U49" s="74">
        <f t="shared" si="15"/>
        <v>76.39769239995151</v>
      </c>
      <c r="V49" s="74">
        <f t="shared" si="15"/>
        <v>59.171879664191</v>
      </c>
      <c r="W49" s="74">
        <f t="shared" si="15"/>
        <v>-15.736238249793146</v>
      </c>
      <c r="X49" s="74">
        <f t="shared" si="15"/>
        <v>-84.19973955021464</v>
      </c>
      <c r="Y49" s="74">
        <f t="shared" si="15"/>
        <v>-68.68316970099593</v>
      </c>
      <c r="Z49" s="75">
        <f t="shared" si="15"/>
        <v>29.406195487165277</v>
      </c>
    </row>
    <row r="50" spans="1:26" ht="14.25" thickBot="1" thickTop="1">
      <c r="A50" s="66" t="s">
        <v>53</v>
      </c>
      <c r="B50" s="73">
        <f aca="true" t="shared" si="16" ref="B50:Z50">-(B47-$B$9)*B45-(B46-$B$8)*B44^2</f>
        <v>0.4321195064217283</v>
      </c>
      <c r="C50" s="74">
        <f t="shared" si="16"/>
        <v>1.0766318478180685</v>
      </c>
      <c r="D50" s="74">
        <f t="shared" si="16"/>
        <v>2.1039009724385735</v>
      </c>
      <c r="E50" s="74">
        <f t="shared" si="16"/>
        <v>3.325012944726423</v>
      </c>
      <c r="F50" s="74">
        <f t="shared" si="16"/>
        <v>4.255341350520933</v>
      </c>
      <c r="G50" s="74">
        <f t="shared" si="16"/>
        <v>3.9622334877592005</v>
      </c>
      <c r="H50" s="74">
        <f t="shared" si="16"/>
        <v>1.0291480808996187</v>
      </c>
      <c r="I50" s="74">
        <f t="shared" si="16"/>
        <v>-6.170970757352311</v>
      </c>
      <c r="J50" s="74">
        <f t="shared" si="16"/>
        <v>-18.675277113595286</v>
      </c>
      <c r="K50" s="74">
        <f t="shared" si="16"/>
        <v>-35.53192634141452</v>
      </c>
      <c r="L50" s="74">
        <f t="shared" si="16"/>
        <v>-52.18313970774144</v>
      </c>
      <c r="M50" s="74">
        <f t="shared" si="16"/>
        <v>-59.77395610068762</v>
      </c>
      <c r="N50" s="74">
        <f t="shared" si="16"/>
        <v>-47.22202167690053</v>
      </c>
      <c r="O50" s="74">
        <f t="shared" si="16"/>
        <v>-7.55051587289454</v>
      </c>
      <c r="P50" s="74">
        <f t="shared" si="16"/>
        <v>52.58280563461324</v>
      </c>
      <c r="Q50" s="74">
        <f t="shared" si="16"/>
        <v>106.17538208887731</v>
      </c>
      <c r="R50" s="74">
        <f t="shared" si="16"/>
        <v>112.31421673682958</v>
      </c>
      <c r="S50" s="74">
        <f t="shared" si="16"/>
        <v>42.8774584109847</v>
      </c>
      <c r="T50" s="74">
        <f t="shared" si="16"/>
        <v>-80.22415210293465</v>
      </c>
      <c r="U50" s="74">
        <f t="shared" si="16"/>
        <v>-171.52312260120397</v>
      </c>
      <c r="V50" s="74">
        <f t="shared" si="16"/>
        <v>-131.63503884732643</v>
      </c>
      <c r="W50" s="74">
        <f t="shared" si="16"/>
        <v>47.64046590431879</v>
      </c>
      <c r="X50" s="74">
        <f t="shared" si="16"/>
        <v>218.32614313585353</v>
      </c>
      <c r="Y50" s="74">
        <f t="shared" si="16"/>
        <v>176.8355273974064</v>
      </c>
      <c r="Z50" s="75">
        <f t="shared" si="16"/>
        <v>-90.58004472270433</v>
      </c>
    </row>
    <row r="51" spans="1:26" ht="14.25" thickBot="1" thickTop="1">
      <c r="A51" s="68" t="s">
        <v>54</v>
      </c>
      <c r="B51" s="63">
        <f aca="true" t="shared" si="17" ref="B51:Z51">(B46-$B$8)*B45-(B47-$B$9)*B44^2</f>
        <v>-9.333333333333334</v>
      </c>
      <c r="C51" s="64">
        <f t="shared" si="17"/>
        <v>-9.43077207259454</v>
      </c>
      <c r="D51" s="64">
        <f t="shared" si="17"/>
        <v>-9.889823670100778</v>
      </c>
      <c r="E51" s="64">
        <f t="shared" si="17"/>
        <v>-11.128971004381285</v>
      </c>
      <c r="F51" s="64">
        <f t="shared" si="17"/>
        <v>-13.627119564906453</v>
      </c>
      <c r="G51" s="64">
        <f t="shared" si="17"/>
        <v>-17.70283001603701</v>
      </c>
      <c r="H51" s="64">
        <f t="shared" si="17"/>
        <v>-23.11591895392798</v>
      </c>
      <c r="I51" s="64">
        <f t="shared" si="17"/>
        <v>-28.527148487089292</v>
      </c>
      <c r="J51" s="64">
        <f t="shared" si="17"/>
        <v>-31.037942054457748</v>
      </c>
      <c r="K51" s="64">
        <f t="shared" si="17"/>
        <v>-26.300151236155184</v>
      </c>
      <c r="L51" s="64">
        <f t="shared" si="17"/>
        <v>-9.882127812278226</v>
      </c>
      <c r="M51" s="64">
        <f t="shared" si="17"/>
        <v>19.641970329826464</v>
      </c>
      <c r="N51" s="64">
        <f t="shared" si="17"/>
        <v>56.478465076876574</v>
      </c>
      <c r="O51" s="64">
        <f t="shared" si="17"/>
        <v>84.8690137081642</v>
      </c>
      <c r="P51" s="64">
        <f t="shared" si="17"/>
        <v>82.30641142898467</v>
      </c>
      <c r="Q51" s="64">
        <f t="shared" si="17"/>
        <v>32.40540679330629</v>
      </c>
      <c r="R51" s="64">
        <f t="shared" si="17"/>
        <v>-55.37877055035236</v>
      </c>
      <c r="S51" s="64">
        <f t="shared" si="17"/>
        <v>-133.59889655319802</v>
      </c>
      <c r="T51" s="64">
        <f t="shared" si="17"/>
        <v>-134.10210873211537</v>
      </c>
      <c r="U51" s="64">
        <f t="shared" si="17"/>
        <v>-23.24767282591214</v>
      </c>
      <c r="V51" s="64">
        <f t="shared" si="17"/>
        <v>138.0969770766616</v>
      </c>
      <c r="W51" s="64">
        <f t="shared" si="17"/>
        <v>203.8511830991372</v>
      </c>
      <c r="X51" s="64">
        <f t="shared" si="17"/>
        <v>68.33559677906078</v>
      </c>
      <c r="Y51" s="64">
        <f t="shared" si="17"/>
        <v>-175.39098237314977</v>
      </c>
      <c r="Z51" s="65">
        <f t="shared" si="17"/>
        <v>-254.58928444235875</v>
      </c>
    </row>
    <row r="52" spans="1:26" ht="16.5" thickBot="1" thickTop="1">
      <c r="A52" s="2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69"/>
      <c r="Z52" s="69"/>
    </row>
    <row r="53" spans="1:25" ht="13.5" thickBot="1">
      <c r="A53" s="36" t="s">
        <v>30</v>
      </c>
      <c r="B53" s="37" t="s">
        <v>47</v>
      </c>
      <c r="C53" s="34">
        <v>105</v>
      </c>
      <c r="D53" s="37" t="s">
        <v>48</v>
      </c>
      <c r="E53" s="35">
        <v>0</v>
      </c>
      <c r="F53" s="5"/>
      <c r="G53" s="115" t="s">
        <v>75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ht="13.5" thickBot="1">
      <c r="A54" s="27"/>
    </row>
    <row r="55" spans="1:26" ht="14.25" thickBot="1" thickTop="1">
      <c r="A55" s="38" t="s">
        <v>58</v>
      </c>
      <c r="B55" s="70">
        <f aca="true" t="shared" si="18" ref="B55:Z55">B43*$B$6/$B$7</f>
        <v>0</v>
      </c>
      <c r="C55" s="76">
        <f t="shared" si="18"/>
        <v>0.023148487653958334</v>
      </c>
      <c r="D55" s="76">
        <f t="shared" si="18"/>
        <v>0.06172904320916669</v>
      </c>
      <c r="E55" s="76">
        <f t="shared" si="18"/>
        <v>0.11574166666562502</v>
      </c>
      <c r="F55" s="76">
        <f t="shared" si="18"/>
        <v>0.18518635802333336</v>
      </c>
      <c r="G55" s="76">
        <f t="shared" si="18"/>
        <v>0.27006311728229165</v>
      </c>
      <c r="H55" s="76">
        <f t="shared" si="18"/>
        <v>0.3703719444425</v>
      </c>
      <c r="I55" s="76">
        <f t="shared" si="18"/>
        <v>0.48611283950395845</v>
      </c>
      <c r="J55" s="76">
        <f t="shared" si="18"/>
        <v>0.6172858024666669</v>
      </c>
      <c r="K55" s="76">
        <f t="shared" si="18"/>
        <v>0.7638908333306252</v>
      </c>
      <c r="L55" s="76">
        <f t="shared" si="18"/>
        <v>0.9259279320958336</v>
      </c>
      <c r="M55" s="76">
        <f t="shared" si="18"/>
        <v>1.1033970987622923</v>
      </c>
      <c r="N55" s="76">
        <f t="shared" si="18"/>
        <v>1.2962983333300009</v>
      </c>
      <c r="O55" s="76">
        <f t="shared" si="18"/>
        <v>1.5046316357989593</v>
      </c>
      <c r="P55" s="76">
        <f t="shared" si="18"/>
        <v>1.728397006169168</v>
      </c>
      <c r="Q55" s="76">
        <f t="shared" si="18"/>
        <v>1.9675944444406266</v>
      </c>
      <c r="R55" s="76">
        <f t="shared" si="18"/>
        <v>2.222223950613335</v>
      </c>
      <c r="S55" s="76">
        <f t="shared" si="18"/>
        <v>2.492285524687294</v>
      </c>
      <c r="T55" s="76">
        <f t="shared" si="18"/>
        <v>2.7777791666625022</v>
      </c>
      <c r="U55" s="76">
        <f t="shared" si="18"/>
        <v>3.078704876538962</v>
      </c>
      <c r="V55" s="76">
        <f t="shared" si="18"/>
        <v>3.395062654316671</v>
      </c>
      <c r="W55" s="76">
        <f t="shared" si="18"/>
        <v>3.7268524999956294</v>
      </c>
      <c r="X55" s="76">
        <f t="shared" si="18"/>
        <v>4.074074413575838</v>
      </c>
      <c r="Y55" s="76">
        <f t="shared" si="18"/>
        <v>4.436728395057296</v>
      </c>
      <c r="Z55" s="77">
        <f t="shared" si="18"/>
        <v>4.814814444440007</v>
      </c>
    </row>
    <row r="56" spans="1:26" ht="14.25" thickBot="1" thickTop="1">
      <c r="A56" s="38" t="s">
        <v>59</v>
      </c>
      <c r="B56" s="73">
        <f aca="true" t="shared" si="19" ref="B56:Z56">B44*$B$6/$B$7</f>
        <v>0.037037925925925926</v>
      </c>
      <c r="C56" s="78">
        <f t="shared" si="19"/>
        <v>0.07407492592592593</v>
      </c>
      <c r="D56" s="78">
        <f t="shared" si="19"/>
        <v>0.11111192592592592</v>
      </c>
      <c r="E56" s="78">
        <f t="shared" si="19"/>
        <v>0.14814892592592593</v>
      </c>
      <c r="F56" s="78">
        <f t="shared" si="19"/>
        <v>0.18518592592592592</v>
      </c>
      <c r="G56" s="78">
        <f t="shared" si="19"/>
        <v>0.2222229259259259</v>
      </c>
      <c r="H56" s="78">
        <f t="shared" si="19"/>
        <v>0.25925992592592595</v>
      </c>
      <c r="I56" s="78">
        <f t="shared" si="19"/>
        <v>0.29629692592592594</v>
      </c>
      <c r="J56" s="78">
        <f t="shared" si="19"/>
        <v>0.333333925925926</v>
      </c>
      <c r="K56" s="78">
        <f t="shared" si="19"/>
        <v>0.3703709259259259</v>
      </c>
      <c r="L56" s="78">
        <f t="shared" si="19"/>
        <v>0.407407925925926</v>
      </c>
      <c r="M56" s="78">
        <f t="shared" si="19"/>
        <v>0.444444925925926</v>
      </c>
      <c r="N56" s="78">
        <f t="shared" si="19"/>
        <v>0.48148192592592604</v>
      </c>
      <c r="O56" s="78">
        <f t="shared" si="19"/>
        <v>0.5185189259259262</v>
      </c>
      <c r="P56" s="78">
        <f t="shared" si="19"/>
        <v>0.5555559259259262</v>
      </c>
      <c r="Q56" s="78">
        <f t="shared" si="19"/>
        <v>0.5925929259259262</v>
      </c>
      <c r="R56" s="78">
        <f t="shared" si="19"/>
        <v>0.6296299259259263</v>
      </c>
      <c r="S56" s="78">
        <f t="shared" si="19"/>
        <v>0.6666669259259264</v>
      </c>
      <c r="T56" s="78">
        <f t="shared" si="19"/>
        <v>0.7037039259259262</v>
      </c>
      <c r="U56" s="78">
        <f t="shared" si="19"/>
        <v>0.7407409259259263</v>
      </c>
      <c r="V56" s="78">
        <f t="shared" si="19"/>
        <v>0.7777779259259264</v>
      </c>
      <c r="W56" s="78">
        <f t="shared" si="19"/>
        <v>0.8148149259259265</v>
      </c>
      <c r="X56" s="78">
        <f t="shared" si="19"/>
        <v>0.8518519259259265</v>
      </c>
      <c r="Y56" s="78">
        <f t="shared" si="19"/>
        <v>0.8888889259259264</v>
      </c>
      <c r="Z56" s="79">
        <f t="shared" si="19"/>
        <v>0.9259259259259265</v>
      </c>
    </row>
    <row r="57" spans="1:26" ht="14.25" thickBot="1" thickTop="1">
      <c r="A57" s="38" t="s">
        <v>60</v>
      </c>
      <c r="B57" s="73">
        <f aca="true" t="shared" si="20" ref="B57:Z57">B45*$B$6/$B$7</f>
        <v>0.08888888888888889</v>
      </c>
      <c r="C57" s="78">
        <f t="shared" si="20"/>
        <v>0.08888888888888889</v>
      </c>
      <c r="D57" s="78">
        <f t="shared" si="20"/>
        <v>0.08888888888888889</v>
      </c>
      <c r="E57" s="78">
        <f t="shared" si="20"/>
        <v>0.08888888888888889</v>
      </c>
      <c r="F57" s="78">
        <f t="shared" si="20"/>
        <v>0.08888888888888889</v>
      </c>
      <c r="G57" s="78">
        <f t="shared" si="20"/>
        <v>0.08888888888888889</v>
      </c>
      <c r="H57" s="78">
        <f t="shared" si="20"/>
        <v>0.08888888888888889</v>
      </c>
      <c r="I57" s="78">
        <f t="shared" si="20"/>
        <v>0.08888888888888889</v>
      </c>
      <c r="J57" s="78">
        <f t="shared" si="20"/>
        <v>0.08888888888888889</v>
      </c>
      <c r="K57" s="78">
        <f t="shared" si="20"/>
        <v>0.08888888888888889</v>
      </c>
      <c r="L57" s="78">
        <f t="shared" si="20"/>
        <v>0.08888888888888889</v>
      </c>
      <c r="M57" s="78">
        <f t="shared" si="20"/>
        <v>0.08888888888888889</v>
      </c>
      <c r="N57" s="78">
        <f t="shared" si="20"/>
        <v>0.08888888888888889</v>
      </c>
      <c r="O57" s="78">
        <f t="shared" si="20"/>
        <v>0.08888888888888889</v>
      </c>
      <c r="P57" s="78">
        <f t="shared" si="20"/>
        <v>0.08888888888888889</v>
      </c>
      <c r="Q57" s="78">
        <f t="shared" si="20"/>
        <v>0.08888888888888889</v>
      </c>
      <c r="R57" s="78">
        <f t="shared" si="20"/>
        <v>0.08888888888888889</v>
      </c>
      <c r="S57" s="78">
        <f t="shared" si="20"/>
        <v>0.08888888888888889</v>
      </c>
      <c r="T57" s="78">
        <f t="shared" si="20"/>
        <v>0.08888888888888889</v>
      </c>
      <c r="U57" s="78">
        <f t="shared" si="20"/>
        <v>0.08888888888888889</v>
      </c>
      <c r="V57" s="78">
        <f t="shared" si="20"/>
        <v>0.08888888888888889</v>
      </c>
      <c r="W57" s="78">
        <f t="shared" si="20"/>
        <v>0.08888888888888889</v>
      </c>
      <c r="X57" s="78">
        <f t="shared" si="20"/>
        <v>0.08888888888888889</v>
      </c>
      <c r="Y57" s="78">
        <f t="shared" si="20"/>
        <v>0.08888888888888889</v>
      </c>
      <c r="Z57" s="79">
        <f t="shared" si="20"/>
        <v>0.08888888888888889</v>
      </c>
    </row>
    <row r="58" spans="1:26" ht="14.25" thickBot="1" thickTop="1">
      <c r="A58" s="39" t="s">
        <v>49</v>
      </c>
      <c r="B58" s="73">
        <f>$C$53*COS(B55)-$E$53*SIN(B55)</f>
        <v>105</v>
      </c>
      <c r="C58" s="78">
        <f aca="true" t="shared" si="21" ref="C58:Z58">$C$53*COS(C55)-$E$53*SIN(C55)</f>
        <v>104.97186900097086</v>
      </c>
      <c r="D58" s="78">
        <f t="shared" si="21"/>
        <v>104.80001358998358</v>
      </c>
      <c r="E58" s="78">
        <f t="shared" si="21"/>
        <v>104.29748776757104</v>
      </c>
      <c r="F58" s="78">
        <f t="shared" si="21"/>
        <v>103.2047051332177</v>
      </c>
      <c r="G58" s="78">
        <f t="shared" si="21"/>
        <v>101.19417620369244</v>
      </c>
      <c r="H58" s="78">
        <f t="shared" si="21"/>
        <v>97.88024192819968</v>
      </c>
      <c r="I58" s="78">
        <f t="shared" si="21"/>
        <v>92.83633656572815</v>
      </c>
      <c r="J58" s="78">
        <f t="shared" si="21"/>
        <v>85.62251261128861</v>
      </c>
      <c r="K58" s="78">
        <f t="shared" si="21"/>
        <v>75.82575551194257</v>
      </c>
      <c r="L58" s="78">
        <f t="shared" si="21"/>
        <v>63.11479309198061</v>
      </c>
      <c r="M58" s="78">
        <f t="shared" si="21"/>
        <v>47.30942900441379</v>
      </c>
      <c r="N58" s="78">
        <f t="shared" si="21"/>
        <v>28.46169469723651</v>
      </c>
      <c r="O58" s="78">
        <f t="shared" si="21"/>
        <v>6.942224726745259</v>
      </c>
      <c r="P58" s="78">
        <f t="shared" si="21"/>
        <v>-16.47965293034728</v>
      </c>
      <c r="Q58" s="78">
        <f t="shared" si="21"/>
        <v>-40.5790583349139</v>
      </c>
      <c r="R58" s="78">
        <f t="shared" si="21"/>
        <v>-63.66384116654196</v>
      </c>
      <c r="S58" s="78">
        <f t="shared" si="21"/>
        <v>-83.63280697763577</v>
      </c>
      <c r="T58" s="78">
        <f t="shared" si="21"/>
        <v>-98.12739599603357</v>
      </c>
      <c r="U58" s="78">
        <f t="shared" si="21"/>
        <v>-104.79243761405114</v>
      </c>
      <c r="V58" s="78">
        <f t="shared" si="21"/>
        <v>-101.64505031411375</v>
      </c>
      <c r="W58" s="78">
        <f t="shared" si="21"/>
        <v>-87.52469992535478</v>
      </c>
      <c r="X58" s="78">
        <f t="shared" si="21"/>
        <v>-62.563485071612746</v>
      </c>
      <c r="Y58" s="78">
        <f t="shared" si="21"/>
        <v>-28.579177370758547</v>
      </c>
      <c r="Z58" s="79">
        <f t="shared" si="21"/>
        <v>10.735879083794444</v>
      </c>
    </row>
    <row r="59" spans="1:26" ht="14.25" thickBot="1" thickTop="1">
      <c r="A59" s="39" t="s">
        <v>50</v>
      </c>
      <c r="B59" s="73">
        <f>$C$53*SIN(-B55)+$E$53*COS(-B55)</f>
        <v>0</v>
      </c>
      <c r="C59" s="73">
        <f aca="true" t="shared" si="22" ref="C59:Z59">$C$53*SIN(-C55)+$E$53*COS(-C55)</f>
        <v>-2.43037413642718</v>
      </c>
      <c r="D59" s="73">
        <f t="shared" si="22"/>
        <v>-6.477434024307472</v>
      </c>
      <c r="E59" s="73">
        <f t="shared" si="22"/>
        <v>-12.12575957923342</v>
      </c>
      <c r="F59" s="73">
        <f t="shared" si="22"/>
        <v>-19.333619380901986</v>
      </c>
      <c r="G59" s="73">
        <f t="shared" si="22"/>
        <v>-28.013188009508095</v>
      </c>
      <c r="H59" s="73">
        <f t="shared" si="22"/>
        <v>-38.00602899642504</v>
      </c>
      <c r="I59" s="73">
        <f t="shared" si="22"/>
        <v>-49.05522003879757</v>
      </c>
      <c r="J59" s="73">
        <f t="shared" si="22"/>
        <v>-60.77651959539738</v>
      </c>
      <c r="K59" s="73">
        <f t="shared" si="22"/>
        <v>-72.63232614368832</v>
      </c>
      <c r="L59" s="73">
        <f t="shared" si="22"/>
        <v>-83.91378249701582</v>
      </c>
      <c r="M59" s="73">
        <f t="shared" si="22"/>
        <v>-93.7380281810767</v>
      </c>
      <c r="N59" s="73">
        <f t="shared" si="22"/>
        <v>-101.06894644232372</v>
      </c>
      <c r="O59" s="73">
        <f t="shared" si="22"/>
        <v>-104.7702511013664</v>
      </c>
      <c r="P59" s="73">
        <f t="shared" si="22"/>
        <v>-103.69870317074991</v>
      </c>
      <c r="Q59" s="73">
        <f t="shared" si="22"/>
        <v>-96.84182993237816</v>
      </c>
      <c r="R59" s="73">
        <f t="shared" si="22"/>
        <v>-83.49799595152759</v>
      </c>
      <c r="S59" s="73">
        <f t="shared" si="22"/>
        <v>-63.486641091189554</v>
      </c>
      <c r="T59" s="73">
        <f t="shared" si="22"/>
        <v>-37.363272809506576</v>
      </c>
      <c r="U59" s="73">
        <f t="shared" si="22"/>
        <v>-6.598864970977995</v>
      </c>
      <c r="V59" s="73">
        <f t="shared" si="22"/>
        <v>26.330281932430644</v>
      </c>
      <c r="W59" s="73">
        <f t="shared" si="22"/>
        <v>58.00368008132417</v>
      </c>
      <c r="X59" s="73">
        <f t="shared" si="22"/>
        <v>84.3256208734575</v>
      </c>
      <c r="Y59" s="73">
        <f t="shared" si="22"/>
        <v>101.03578881174097</v>
      </c>
      <c r="Z59" s="73">
        <f t="shared" si="22"/>
        <v>104.44970512307896</v>
      </c>
    </row>
    <row r="60" spans="1:26" ht="14.25" thickBot="1" thickTop="1">
      <c r="A60" s="39" t="s">
        <v>51</v>
      </c>
      <c r="B60" s="73">
        <f>-B59*B56</f>
        <v>0</v>
      </c>
      <c r="C60" s="78">
        <f aca="true" t="shared" si="23" ref="C60:Z60">-C59*C56</f>
        <v>0.18002978412812956</v>
      </c>
      <c r="D60" s="78">
        <f t="shared" si="23"/>
        <v>0.719720169498924</v>
      </c>
      <c r="E60" s="78">
        <f t="shared" si="23"/>
        <v>1.796418257699439</v>
      </c>
      <c r="F60" s="78">
        <f t="shared" si="23"/>
        <v>3.580314206551761</v>
      </c>
      <c r="G60" s="78">
        <f t="shared" si="23"/>
        <v>6.225172603985953</v>
      </c>
      <c r="H60" s="78">
        <f t="shared" si="23"/>
        <v>9.853440262351748</v>
      </c>
      <c r="I60" s="78">
        <f t="shared" si="23"/>
        <v>14.534910898115601</v>
      </c>
      <c r="J60" s="78">
        <f t="shared" si="23"/>
        <v>20.25887588084778</v>
      </c>
      <c r="K60" s="78">
        <f t="shared" si="23"/>
        <v>26.90090188599168</v>
      </c>
      <c r="L60" s="78">
        <f t="shared" si="23"/>
        <v>34.187140083708485</v>
      </c>
      <c r="M60" s="78">
        <f t="shared" si="23"/>
        <v>41.661390991381</v>
      </c>
      <c r="N60" s="78">
        <f t="shared" si="23"/>
        <v>48.66287098435429</v>
      </c>
      <c r="O60" s="78">
        <f t="shared" si="23"/>
        <v>54.32535807007009</v>
      </c>
      <c r="P60" s="78">
        <f t="shared" si="23"/>
        <v>57.610429057343744</v>
      </c>
      <c r="Q60" s="78">
        <f t="shared" si="23"/>
        <v>57.38778335164891</v>
      </c>
      <c r="R60" s="78">
        <f t="shared" si="23"/>
        <v>52.5728370059236</v>
      </c>
      <c r="S60" s="78">
        <f t="shared" si="23"/>
        <v>42.32444385362594</v>
      </c>
      <c r="T60" s="78">
        <f t="shared" si="23"/>
        <v>26.29268176149119</v>
      </c>
      <c r="U60" s="78">
        <f t="shared" si="23"/>
        <v>4.888049348662401</v>
      </c>
      <c r="V60" s="78">
        <f t="shared" si="23"/>
        <v>-20.4791120704508</v>
      </c>
      <c r="W60" s="78">
        <f t="shared" si="23"/>
        <v>-47.262264288895295</v>
      </c>
      <c r="X60" s="78">
        <f t="shared" si="23"/>
        <v>-71.83294254595428</v>
      </c>
      <c r="Y60" s="78">
        <f t="shared" si="23"/>
        <v>-89.80959379694717</v>
      </c>
      <c r="Z60" s="79">
        <f t="shared" si="23"/>
        <v>-96.71268992877687</v>
      </c>
    </row>
    <row r="61" spans="1:26" ht="14.25" thickBot="1" thickTop="1">
      <c r="A61" s="39" t="s">
        <v>52</v>
      </c>
      <c r="B61" s="73">
        <f>B58*B56</f>
        <v>3.8889822222222223</v>
      </c>
      <c r="C61" s="78">
        <f aca="true" t="shared" si="24" ref="C61:Z61">C58*C56</f>
        <v>7.775783420552917</v>
      </c>
      <c r="D61" s="78">
        <f t="shared" si="24"/>
        <v>11.644531347046286</v>
      </c>
      <c r="E61" s="78">
        <f t="shared" si="24"/>
        <v>15.451560789538048</v>
      </c>
      <c r="F61" s="78">
        <f t="shared" si="24"/>
        <v>19.11205888000708</v>
      </c>
      <c r="G61" s="78">
        <f t="shared" si="24"/>
        <v>22.487665922648237</v>
      </c>
      <c r="H61" s="78">
        <f t="shared" si="24"/>
        <v>25.37642427191676</v>
      </c>
      <c r="I61" s="78">
        <f t="shared" si="24"/>
        <v>27.507121138649882</v>
      </c>
      <c r="J61" s="78">
        <f t="shared" si="24"/>
        <v>28.540888276362942</v>
      </c>
      <c r="K61" s="78">
        <f t="shared" si="24"/>
        <v>28.083655277991053</v>
      </c>
      <c r="L61" s="78">
        <f t="shared" si="24"/>
        <v>25.71346694884778</v>
      </c>
      <c r="M61" s="78">
        <f t="shared" si="24"/>
        <v>21.026435669464544</v>
      </c>
      <c r="N61" s="78">
        <f t="shared" si="24"/>
        <v>13.703791577941152</v>
      </c>
      <c r="O61" s="78">
        <f t="shared" si="24"/>
        <v>3.599674908848358</v>
      </c>
      <c r="P61" s="78">
        <f t="shared" si="24"/>
        <v>-9.155368842656987</v>
      </c>
      <c r="Q61" s="78">
        <f t="shared" si="24"/>
        <v>-24.046862910005473</v>
      </c>
      <c r="R61" s="78">
        <f t="shared" si="24"/>
        <v>-40.08465959784975</v>
      </c>
      <c r="S61" s="78">
        <f t="shared" si="24"/>
        <v>-55.755226334336804</v>
      </c>
      <c r="T61" s="78">
        <f t="shared" si="24"/>
        <v>-69.05263380329684</v>
      </c>
      <c r="U61" s="78">
        <f t="shared" si="24"/>
        <v>-77.6240472682671</v>
      </c>
      <c r="V61" s="78">
        <f t="shared" si="24"/>
        <v>-79.05727641394783</v>
      </c>
      <c r="W61" s="78">
        <f t="shared" si="24"/>
        <v>-71.3164318863669</v>
      </c>
      <c r="X61" s="78">
        <f t="shared" si="24"/>
        <v>-53.29482525089127</v>
      </c>
      <c r="Y61" s="78">
        <f t="shared" si="24"/>
        <v>-25.403714276940107</v>
      </c>
      <c r="Z61" s="79">
        <f t="shared" si="24"/>
        <v>9.940628781291158</v>
      </c>
    </row>
    <row r="62" spans="1:26" ht="14.25" thickBot="1" thickTop="1">
      <c r="A62" s="38" t="s">
        <v>53</v>
      </c>
      <c r="B62" s="73">
        <f>-B59*B57-B58*B56^2</f>
        <v>-0.14403983547390947</v>
      </c>
      <c r="C62" s="78">
        <f aca="true" t="shared" si="25" ref="C62:Z62">-C59*C57-C58*C56^2</f>
        <v>-0.3599573243221954</v>
      </c>
      <c r="D62" s="78">
        <f t="shared" si="25"/>
        <v>-0.7180743912033538</v>
      </c>
      <c r="E62" s="78">
        <f t="shared" si="25"/>
        <v>-1.2112868389173543</v>
      </c>
      <c r="F62" s="78">
        <f t="shared" si="25"/>
        <v>-1.82074037507586</v>
      </c>
      <c r="G62" s="78">
        <f t="shared" si="25"/>
        <v>-2.507213762174908</v>
      </c>
      <c r="H62" s="78">
        <f t="shared" si="25"/>
        <v>-3.200776188430894</v>
      </c>
      <c r="I62" s="78">
        <f t="shared" si="25"/>
        <v>-3.789811431005342</v>
      </c>
      <c r="J62" s="78">
        <f t="shared" si="25"/>
        <v>-4.111289041204637</v>
      </c>
      <c r="K62" s="78">
        <f t="shared" si="25"/>
        <v>-3.9451626403662097</v>
      </c>
      <c r="L62" s="78">
        <f t="shared" si="25"/>
        <v>-3.016867349371295</v>
      </c>
      <c r="M62" s="78">
        <f t="shared" si="25"/>
        <v>-1.0128234719501545</v>
      </c>
      <c r="N62" s="78">
        <f t="shared" si="25"/>
        <v>2.3857783889941846</v>
      </c>
      <c r="O62" s="78">
        <f t="shared" si="25"/>
        <v>7.44641164159179</v>
      </c>
      <c r="P62" s="78">
        <f t="shared" si="25"/>
        <v>14.303981918642336</v>
      </c>
      <c r="Q62" s="78">
        <f t="shared" si="25"/>
        <v>22.85816351183561</v>
      </c>
      <c r="R62" s="78">
        <f t="shared" si="25"/>
        <v>32.660545337940334</v>
      </c>
      <c r="S62" s="78">
        <f t="shared" si="25"/>
        <v>42.81342233050009</v>
      </c>
      <c r="T62" s="78">
        <f t="shared" si="25"/>
        <v>51.91378930819479</v>
      </c>
      <c r="U62" s="78">
        <f t="shared" si="25"/>
        <v>58.085874422812104</v>
      </c>
      <c r="V62" s="78">
        <f t="shared" si="25"/>
        <v>59.148534973488054</v>
      </c>
      <c r="W62" s="78">
        <f t="shared" si="25"/>
        <v>52.95381049089595</v>
      </c>
      <c r="X62" s="78">
        <f t="shared" si="25"/>
        <v>37.903688787550095</v>
      </c>
      <c r="Y62" s="78">
        <f t="shared" si="25"/>
        <v>13.600121292670325</v>
      </c>
      <c r="Z62" s="79">
        <f t="shared" si="25"/>
        <v>-18.488704141765503</v>
      </c>
    </row>
    <row r="63" spans="1:26" ht="14.25" thickBot="1" thickTop="1">
      <c r="A63" s="38" t="s">
        <v>54</v>
      </c>
      <c r="B63" s="63">
        <f>B58*B57-B59*B56^2</f>
        <v>9.333333333333334</v>
      </c>
      <c r="C63" s="80">
        <f aca="true" t="shared" si="26" ref="C63:Z63">C58*C57-C59*C56^2</f>
        <v>9.34416849301005</v>
      </c>
      <c r="D63" s="80">
        <f t="shared" si="26"/>
        <v>9.395526257714854</v>
      </c>
      <c r="E63" s="80">
        <f t="shared" si="26"/>
        <v>9.537025236953767</v>
      </c>
      <c r="F63" s="80">
        <f t="shared" si="26"/>
        <v>9.836775368843163</v>
      </c>
      <c r="G63" s="80">
        <f t="shared" si="26"/>
        <v>10.378413955224335</v>
      </c>
      <c r="H63" s="80">
        <f t="shared" si="26"/>
        <v>11.255068141706156</v>
      </c>
      <c r="I63" s="80">
        <f t="shared" si="26"/>
        <v>12.558768223561394</v>
      </c>
      <c r="J63" s="80">
        <f t="shared" si="26"/>
        <v>14.363860642101363</v>
      </c>
      <c r="K63" s="80">
        <f t="shared" si="26"/>
        <v>16.70337909637434</v>
      </c>
      <c r="L63" s="80">
        <f t="shared" si="26"/>
        <v>19.53831566524104</v>
      </c>
      <c r="M63" s="80">
        <f t="shared" si="26"/>
        <v>22.72147641130548</v>
      </c>
      <c r="N63" s="80">
        <f t="shared" si="26"/>
        <v>25.9602212601639</v>
      </c>
      <c r="O63" s="80">
        <f t="shared" si="26"/>
        <v>28.785812959411444</v>
      </c>
      <c r="P63" s="80">
        <f t="shared" si="26"/>
        <v>30.54095721968939</v>
      </c>
      <c r="Q63" s="80">
        <f t="shared" si="26"/>
        <v>30.400567041208873</v>
      </c>
      <c r="R63" s="80">
        <f t="shared" si="26"/>
        <v>27.442423366062854</v>
      </c>
      <c r="S63" s="80">
        <f t="shared" si="26"/>
        <v>20.782279588520314</v>
      </c>
      <c r="T63" s="80">
        <f t="shared" si="26"/>
        <v>9.779828179034919</v>
      </c>
      <c r="U63" s="80">
        <f t="shared" si="26"/>
        <v>-5.694105142971404</v>
      </c>
      <c r="V63" s="80">
        <f t="shared" si="26"/>
        <v>-24.963316894436606</v>
      </c>
      <c r="W63" s="80">
        <f t="shared" si="26"/>
        <v>-46.28997170234599</v>
      </c>
      <c r="X63" s="80">
        <f t="shared" si="26"/>
        <v>-66.75222912572983</v>
      </c>
      <c r="Y63" s="80">
        <f t="shared" si="26"/>
        <v>-82.37112468985731</v>
      </c>
      <c r="Z63" s="81">
        <f t="shared" si="26"/>
        <v>-88.5944866080858</v>
      </c>
    </row>
    <row r="64" ht="13.5" thickTop="1"/>
  </sheetData>
  <mergeCells count="25">
    <mergeCell ref="G53:Y53"/>
    <mergeCell ref="B19:K19"/>
    <mergeCell ref="D2:F2"/>
    <mergeCell ref="D3:F3"/>
    <mergeCell ref="D4:F4"/>
    <mergeCell ref="H16:J16"/>
    <mergeCell ref="K16:L16"/>
    <mergeCell ref="B17:E17"/>
    <mergeCell ref="F17:G17"/>
    <mergeCell ref="H17:J17"/>
    <mergeCell ref="L17:M17"/>
    <mergeCell ref="A1:B1"/>
    <mergeCell ref="D11:G11"/>
    <mergeCell ref="B15:M15"/>
    <mergeCell ref="J22:K22"/>
    <mergeCell ref="B22:D22"/>
    <mergeCell ref="F22:G22"/>
    <mergeCell ref="H22:I22"/>
    <mergeCell ref="B21:D21"/>
    <mergeCell ref="F21:G21"/>
    <mergeCell ref="H21:I21"/>
    <mergeCell ref="D12:E12"/>
    <mergeCell ref="D13:E13"/>
    <mergeCell ref="B16:E16"/>
    <mergeCell ref="F16:G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I51" sqref="I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2010-05-11T11:02:33Z</dcterms:modified>
  <cp:category/>
  <cp:version/>
  <cp:contentType/>
  <cp:contentStatus/>
</cp:coreProperties>
</file>