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125" activeTab="0"/>
  </bookViews>
  <sheets>
    <sheet name="Расчеты" sheetId="1" r:id="rId1"/>
    <sheet name="Лист1" sheetId="2" r:id="rId2"/>
    <sheet name="Лист2" sheetId="3" r:id="rId3"/>
    <sheet name="Схем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Владелец</author>
  </authors>
  <commentList>
    <comment ref="C7" authorId="0">
      <text>
        <r>
          <rPr>
            <b/>
            <sz val="9"/>
            <rFont val="Tahoma"/>
            <family val="0"/>
          </rPr>
          <t>Для технологических сил</t>
        </r>
      </text>
    </comment>
  </commentList>
</comments>
</file>

<file path=xl/sharedStrings.xml><?xml version="1.0" encoding="utf-8"?>
<sst xmlns="http://schemas.openxmlformats.org/spreadsheetml/2006/main" count="363" uniqueCount="242">
  <si>
    <t>Исходные данные:</t>
  </si>
  <si>
    <t>∆t=</t>
  </si>
  <si>
    <t>φ=</t>
  </si>
  <si>
    <t>φt=</t>
  </si>
  <si>
    <t>φtt=</t>
  </si>
  <si>
    <t>∆φ=</t>
  </si>
  <si>
    <t>x=</t>
  </si>
  <si>
    <t>y=</t>
  </si>
  <si>
    <t>xt=</t>
  </si>
  <si>
    <t>yt=</t>
  </si>
  <si>
    <t>xtt=</t>
  </si>
  <si>
    <t>ytt=</t>
  </si>
  <si>
    <t>ν=</t>
  </si>
  <si>
    <t>a=</t>
  </si>
  <si>
    <t>an=</t>
  </si>
  <si>
    <t>ar=</t>
  </si>
  <si>
    <t>ρ=</t>
  </si>
  <si>
    <t>(φtt)0=</t>
  </si>
  <si>
    <t>(φt)0=</t>
  </si>
  <si>
    <t>L1=</t>
  </si>
  <si>
    <t>∆φ град=</t>
  </si>
  <si>
    <t>L3=</t>
  </si>
  <si>
    <t>a(O1)=</t>
  </si>
  <si>
    <t>b(O1)=</t>
  </si>
  <si>
    <t>φ(рад)=</t>
  </si>
  <si>
    <t>φ(раcчетные)=</t>
  </si>
  <si>
    <t>Кинематический анализ</t>
  </si>
  <si>
    <t xml:space="preserve"> </t>
  </si>
  <si>
    <t>Проверка L1:</t>
  </si>
  <si>
    <t>Проверка:</t>
  </si>
  <si>
    <t xml:space="preserve"> Точка А:</t>
  </si>
  <si>
    <t>g=</t>
  </si>
  <si>
    <t>Точка</t>
  </si>
  <si>
    <t>Alfa</t>
  </si>
  <si>
    <t>Beta</t>
  </si>
  <si>
    <t>m</t>
  </si>
  <si>
    <t>mg</t>
  </si>
  <si>
    <t>J</t>
  </si>
  <si>
    <t>C1=</t>
  </si>
  <si>
    <t>C2=</t>
  </si>
  <si>
    <t>C4=</t>
  </si>
  <si>
    <t>C5=</t>
  </si>
  <si>
    <t>Ai=</t>
  </si>
  <si>
    <t>Bi=</t>
  </si>
  <si>
    <t>Ci=</t>
  </si>
  <si>
    <t>(φttt)=</t>
  </si>
  <si>
    <t>А</t>
  </si>
  <si>
    <t>D</t>
  </si>
  <si>
    <t>(φ)0 радианы=</t>
  </si>
  <si>
    <t>(φ)0 градусы=</t>
  </si>
  <si>
    <t>Угловые характеристики:</t>
  </si>
  <si>
    <t>P=</t>
  </si>
  <si>
    <t>Q=</t>
  </si>
  <si>
    <t>(Lт)=</t>
  </si>
  <si>
    <t>tgψ=</t>
  </si>
  <si>
    <t>ψ=</t>
  </si>
  <si>
    <t>∆ψ=</t>
  </si>
  <si>
    <t>ψt=</t>
  </si>
  <si>
    <t>ψtt=</t>
  </si>
  <si>
    <t>Точка D через O1</t>
  </si>
  <si>
    <t>B</t>
  </si>
  <si>
    <t>a(2)=</t>
  </si>
  <si>
    <t>Точка B через O1</t>
  </si>
  <si>
    <t>a(3)=</t>
  </si>
  <si>
    <t>Шатун DG</t>
  </si>
  <si>
    <t>ψtt=1</t>
  </si>
  <si>
    <t>ψtt=2</t>
  </si>
  <si>
    <t>ψtt=3</t>
  </si>
  <si>
    <t>Проверка L21:</t>
  </si>
  <si>
    <t>cosξ=</t>
  </si>
  <si>
    <t>∆ξ=</t>
  </si>
  <si>
    <t>ξ=</t>
  </si>
  <si>
    <t>ξt=</t>
  </si>
  <si>
    <t>ξtt=1</t>
  </si>
  <si>
    <t>ξtt=2</t>
  </si>
  <si>
    <t>ξtt=</t>
  </si>
  <si>
    <t>Шатун BF</t>
  </si>
  <si>
    <t>F</t>
  </si>
  <si>
    <t>cosθ1</t>
  </si>
  <si>
    <t>L4=</t>
  </si>
  <si>
    <t>G</t>
  </si>
  <si>
    <t>θ1=</t>
  </si>
  <si>
    <t>θ=</t>
  </si>
  <si>
    <t>Проверка L4:</t>
  </si>
  <si>
    <t>Проверка L3:</t>
  </si>
  <si>
    <t>Проверка L22:</t>
  </si>
  <si>
    <t>∆θ</t>
  </si>
  <si>
    <t>θt=</t>
  </si>
  <si>
    <t>θtt=1</t>
  </si>
  <si>
    <t>θtt=2</t>
  </si>
  <si>
    <t>x(F)=</t>
  </si>
  <si>
    <t>x(G)=</t>
  </si>
  <si>
    <t>X(c1)=</t>
  </si>
  <si>
    <t>Y(c1)=</t>
  </si>
  <si>
    <t>Xt(c1)=</t>
  </si>
  <si>
    <t>Yt(c1)=</t>
  </si>
  <si>
    <t>Xtt(c1)=</t>
  </si>
  <si>
    <t>Ytt(c1)=</t>
  </si>
  <si>
    <t>Звено1, точка с1 через точку О</t>
  </si>
  <si>
    <t>Энергетический анализ</t>
  </si>
  <si>
    <t>Fx(c1)=</t>
  </si>
  <si>
    <t>Fy(c1)=</t>
  </si>
  <si>
    <t>M(c1)=</t>
  </si>
  <si>
    <t>Wkin(c1)=</t>
  </si>
  <si>
    <t>Wpot(c1)=</t>
  </si>
  <si>
    <t>Wsum(c1)=</t>
  </si>
  <si>
    <t>Ekin(c1)=</t>
  </si>
  <si>
    <t>Звено2, точка с2 через точку A</t>
  </si>
  <si>
    <t>Звено3, точка c31 через О1</t>
  </si>
  <si>
    <t>X(c31)=</t>
  </si>
  <si>
    <t>Y(c31)=</t>
  </si>
  <si>
    <t>Xt(c31)=</t>
  </si>
  <si>
    <t>Yt(c31)=</t>
  </si>
  <si>
    <t>Xtt(c31)=</t>
  </si>
  <si>
    <t>Ytt(c31)=</t>
  </si>
  <si>
    <t>C31=</t>
  </si>
  <si>
    <t>Fx(c31)=</t>
  </si>
  <si>
    <t>Fy(c31)=</t>
  </si>
  <si>
    <t>M(c31)=</t>
  </si>
  <si>
    <t>Звено3, точка c32 через О1</t>
  </si>
  <si>
    <t>X(c32)=</t>
  </si>
  <si>
    <t>Y(c32)=</t>
  </si>
  <si>
    <t>Xt(c32)=</t>
  </si>
  <si>
    <t>Yt(c32)=</t>
  </si>
  <si>
    <t>Xtt(c32)=</t>
  </si>
  <si>
    <t>Ytt(c32)=</t>
  </si>
  <si>
    <t>Fx(c32)=</t>
  </si>
  <si>
    <t>Fy(c32)=</t>
  </si>
  <si>
    <t>M(c32)=</t>
  </si>
  <si>
    <t>Wkin(c32)=</t>
  </si>
  <si>
    <t>Wpot(c32)=</t>
  </si>
  <si>
    <t>Wsum(c32)=</t>
  </si>
  <si>
    <t>Ekin(c32)=</t>
  </si>
  <si>
    <t>Wkin(31)=</t>
  </si>
  <si>
    <t>Wpot(c31)=</t>
  </si>
  <si>
    <t>Wsum(c31)=</t>
  </si>
  <si>
    <t>Ekin(c31)=</t>
  </si>
  <si>
    <t>C32=</t>
  </si>
  <si>
    <t>Звено4, точка c4 через B</t>
  </si>
  <si>
    <t>X(c4)=</t>
  </si>
  <si>
    <t>Y(c4)=</t>
  </si>
  <si>
    <t>Xt(c4)=</t>
  </si>
  <si>
    <t>Yt(c4)=</t>
  </si>
  <si>
    <t>Xtt(c4)=</t>
  </si>
  <si>
    <t>Ytt(c4)=</t>
  </si>
  <si>
    <t>Fx(c4)=</t>
  </si>
  <si>
    <t>Fy(c4)=</t>
  </si>
  <si>
    <t>M(c4)=</t>
  </si>
  <si>
    <t>Wkin(c4)=</t>
  </si>
  <si>
    <t>Wpot(c4)=</t>
  </si>
  <si>
    <t>Wsum(c4)=</t>
  </si>
  <si>
    <t>Ekin(c4)=</t>
  </si>
  <si>
    <t>Звено5, точка c5 через D</t>
  </si>
  <si>
    <t>X(c5)=</t>
  </si>
  <si>
    <t>Y(c5)=</t>
  </si>
  <si>
    <t>Xt(c5)=</t>
  </si>
  <si>
    <t>Yt(c5)=</t>
  </si>
  <si>
    <t>Xtt(c5)=</t>
  </si>
  <si>
    <t>Ytt(c5)=</t>
  </si>
  <si>
    <t>Fx(c5)=</t>
  </si>
  <si>
    <t>Fy(c5)=</t>
  </si>
  <si>
    <t>Wkin(c5)=</t>
  </si>
  <si>
    <t>Wpot(c5)=</t>
  </si>
  <si>
    <t>Wsum(c5)=</t>
  </si>
  <si>
    <t>M(c5)=</t>
  </si>
  <si>
    <t>Ekin(c5)=</t>
  </si>
  <si>
    <t>θtt=</t>
  </si>
  <si>
    <t>X(c6)=</t>
  </si>
  <si>
    <t>Y(c6)=</t>
  </si>
  <si>
    <t>Xt(c6)=</t>
  </si>
  <si>
    <t>Yt(c6)=</t>
  </si>
  <si>
    <t>Xtt(c6)=</t>
  </si>
  <si>
    <t>Ytt(c6)=</t>
  </si>
  <si>
    <t>Fx(c6)=</t>
  </si>
  <si>
    <t>Fy(c6)=</t>
  </si>
  <si>
    <t>M(c6)=</t>
  </si>
  <si>
    <t>Wkin(c6)=</t>
  </si>
  <si>
    <t>Wpot(c6)=</t>
  </si>
  <si>
    <t>Wsum(c6)=</t>
  </si>
  <si>
    <t>Ekin(c6)=</t>
  </si>
  <si>
    <t>C6=</t>
  </si>
  <si>
    <t>X(c7)=</t>
  </si>
  <si>
    <t>Y(c7)=</t>
  </si>
  <si>
    <t>Xt(c7)=</t>
  </si>
  <si>
    <t>Yt(c7)=</t>
  </si>
  <si>
    <t>Xtt(c7)=</t>
  </si>
  <si>
    <t>Ytt(c7)=</t>
  </si>
  <si>
    <t>Fx(c7)=</t>
  </si>
  <si>
    <t>Fy(c7)=</t>
  </si>
  <si>
    <t>M(c7)=</t>
  </si>
  <si>
    <t>Wkin(c7)=</t>
  </si>
  <si>
    <t>Wpot(c7)=</t>
  </si>
  <si>
    <t>Wsum(c7)=</t>
  </si>
  <si>
    <t>Ekin(c7)=</t>
  </si>
  <si>
    <t>C7=</t>
  </si>
  <si>
    <t>СИЛОВОЙ РАСЧЕТ</t>
  </si>
  <si>
    <t>Qx=</t>
  </si>
  <si>
    <t>Qy=</t>
  </si>
  <si>
    <t>M=</t>
  </si>
  <si>
    <t>Proverka</t>
  </si>
  <si>
    <t>ШАРНИР G7</t>
  </si>
  <si>
    <t>ШАРНИР D5</t>
  </si>
  <si>
    <t>y(G)=</t>
  </si>
  <si>
    <t>y(F)=</t>
  </si>
  <si>
    <t>Влиние b1</t>
  </si>
  <si>
    <t>b1=0</t>
  </si>
  <si>
    <t>b1=1</t>
  </si>
  <si>
    <t>b1=3</t>
  </si>
  <si>
    <t>a1=6</t>
  </si>
  <si>
    <t>a1=7</t>
  </si>
  <si>
    <t>Fi0</t>
  </si>
  <si>
    <r>
      <rPr>
        <b/>
        <sz val="10"/>
        <color indexed="12"/>
        <rFont val="Arial"/>
        <family val="2"/>
      </rPr>
      <t>∆</t>
    </r>
    <r>
      <rPr>
        <b/>
        <sz val="10"/>
        <color indexed="12"/>
        <rFont val="Arial Cyr"/>
        <family val="0"/>
      </rPr>
      <t xml:space="preserve"> G</t>
    </r>
  </si>
  <si>
    <r>
      <rPr>
        <b/>
        <sz val="10"/>
        <color indexed="12"/>
        <rFont val="Arial"/>
        <family val="2"/>
      </rPr>
      <t>∆</t>
    </r>
    <r>
      <rPr>
        <b/>
        <sz val="10"/>
        <color indexed="12"/>
        <rFont val="Arial Cyr"/>
        <family val="0"/>
      </rPr>
      <t xml:space="preserve"> F</t>
    </r>
  </si>
  <si>
    <t>∆ F</t>
  </si>
  <si>
    <t>∆ G</t>
  </si>
  <si>
    <t>Звено4, точка с7 через точку G</t>
  </si>
  <si>
    <t>L31=L(O1B)</t>
  </si>
  <si>
    <t>L32=L(O1D)</t>
  </si>
  <si>
    <t>Звено4, точка с6 через точку F</t>
  </si>
  <si>
    <t>ШАРНИР A ot D32</t>
  </si>
  <si>
    <t>ШАРНИР F6</t>
  </si>
  <si>
    <t>ШАРНИР B4</t>
  </si>
  <si>
    <t>ШАРНИР A ot L31</t>
  </si>
  <si>
    <t>ШАРНИР A all</t>
  </si>
  <si>
    <t>ШАРНИР O</t>
  </si>
  <si>
    <t>Nx=</t>
  </si>
  <si>
    <t>Ny=</t>
  </si>
  <si>
    <t>Mo(Q)=</t>
  </si>
  <si>
    <t>Mo(W)=</t>
  </si>
  <si>
    <t>En. Balans</t>
  </si>
  <si>
    <t>W(G7)=</t>
  </si>
  <si>
    <t>W(D5)=</t>
  </si>
  <si>
    <t>W(F6)=</t>
  </si>
  <si>
    <t>W(B4)=</t>
  </si>
  <si>
    <t>W(A31)=</t>
  </si>
  <si>
    <t>W(A32)=</t>
  </si>
  <si>
    <t>W(A)=</t>
  </si>
  <si>
    <t>W(O)=</t>
  </si>
  <si>
    <t>t</t>
  </si>
  <si>
    <t>tG</t>
  </si>
  <si>
    <t>tF</t>
  </si>
  <si>
    <t>При b1=1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</si>
</sst>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4">
    <font>
      <sz val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62"/>
      <name val="Arial Cyr"/>
      <family val="0"/>
    </font>
    <font>
      <b/>
      <sz val="10"/>
      <color indexed="59"/>
      <name val="Arial Cyr"/>
      <family val="0"/>
    </font>
    <font>
      <b/>
      <sz val="10"/>
      <color indexed="18"/>
      <name val="Arial Cyr"/>
      <family val="0"/>
    </font>
    <font>
      <b/>
      <sz val="10"/>
      <color indexed="16"/>
      <name val="Arial Cyr"/>
      <family val="0"/>
    </font>
    <font>
      <b/>
      <sz val="10"/>
      <color indexed="60"/>
      <name val="Arial Cyr"/>
      <family val="0"/>
    </font>
    <font>
      <b/>
      <sz val="11"/>
      <color indexed="18"/>
      <name val="Arial Cyr"/>
      <family val="0"/>
    </font>
    <font>
      <b/>
      <sz val="11"/>
      <color indexed="62"/>
      <name val="Arial Cyr"/>
      <family val="0"/>
    </font>
    <font>
      <sz val="11"/>
      <name val="Arial Cyr"/>
      <family val="0"/>
    </font>
    <font>
      <b/>
      <sz val="10"/>
      <color indexed="17"/>
      <name val="Arial Cyr"/>
      <family val="0"/>
    </font>
    <font>
      <b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0"/>
    </font>
    <font>
      <sz val="8"/>
      <name val="Arial Cyr"/>
      <family val="0"/>
    </font>
    <font>
      <sz val="10"/>
      <color indexed="2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color indexed="12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0"/>
    </font>
    <font>
      <b/>
      <sz val="11"/>
      <color indexed="8"/>
      <name val="Bookman Old Style"/>
      <family val="0"/>
    </font>
    <font>
      <sz val="11"/>
      <color indexed="8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30" xfId="0" applyNumberFormat="1" applyFill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6" fillId="34" borderId="25" xfId="0" applyNumberFormat="1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2" fontId="8" fillId="35" borderId="31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7" fillId="34" borderId="16" xfId="0" applyNumberFormat="1" applyFont="1" applyFill="1" applyBorder="1" applyAlignment="1">
      <alignment horizontal="center"/>
    </xf>
    <xf numFmtId="2" fontId="0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6" fillId="0" borderId="2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2" fontId="2" fillId="0" borderId="18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1" fillId="36" borderId="13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1" fillId="0" borderId="33" xfId="0" applyNumberFormat="1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7" fillId="34" borderId="17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2" fontId="0" fillId="37" borderId="36" xfId="0" applyNumberFormat="1" applyFont="1" applyFill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2" fontId="0" fillId="37" borderId="11" xfId="0" applyNumberFormat="1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2" fillId="0" borderId="17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2" fontId="2" fillId="0" borderId="3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12" fillId="0" borderId="42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18" fillId="0" borderId="26" xfId="0" applyNumberFormat="1" applyFont="1" applyBorder="1" applyAlignment="1">
      <alignment horizontal="center"/>
    </xf>
    <xf numFmtId="2" fontId="2" fillId="38" borderId="15" xfId="0" applyNumberFormat="1" applyFont="1" applyFill="1" applyBorder="1" applyAlignment="1">
      <alignment horizontal="center"/>
    </xf>
    <xf numFmtId="2" fontId="2" fillId="38" borderId="16" xfId="0" applyNumberFormat="1" applyFont="1" applyFill="1" applyBorder="1" applyAlignment="1">
      <alignment horizontal="center"/>
    </xf>
    <xf numFmtId="2" fontId="2" fillId="38" borderId="21" xfId="0" applyNumberFormat="1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12" fillId="0" borderId="31" xfId="0" applyNumberFormat="1" applyFont="1" applyFill="1" applyBorder="1" applyAlignment="1">
      <alignment/>
    </xf>
    <xf numFmtId="2" fontId="1" fillId="0" borderId="47" xfId="0" applyNumberFormat="1" applyFont="1" applyFill="1" applyBorder="1" applyAlignment="1">
      <alignment horizontal="center"/>
    </xf>
    <xf numFmtId="2" fontId="0" fillId="0" borderId="48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48" xfId="0" applyNumberFormat="1" applyFont="1" applyFill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49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6" fillId="0" borderId="50" xfId="0" applyNumberFormat="1" applyFont="1" applyFill="1" applyBorder="1" applyAlignment="1">
      <alignment horizontal="center"/>
    </xf>
    <xf numFmtId="2" fontId="6" fillId="34" borderId="33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65" fontId="6" fillId="0" borderId="4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18" fillId="0" borderId="35" xfId="0" applyNumberFormat="1" applyFont="1" applyFill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/>
    </xf>
    <xf numFmtId="0" fontId="2" fillId="37" borderId="16" xfId="0" applyFont="1" applyFill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8" fillId="0" borderId="14" xfId="0" applyNumberFormat="1" applyFont="1" applyFill="1" applyBorder="1" applyAlignment="1">
      <alignment horizontal="center"/>
    </xf>
    <xf numFmtId="2" fontId="18" fillId="0" borderId="36" xfId="0" applyNumberFormat="1" applyFont="1" applyFill="1" applyBorder="1" applyAlignment="1">
      <alignment horizontal="center"/>
    </xf>
    <xf numFmtId="2" fontId="18" fillId="0" borderId="26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12" fillId="0" borderId="44" xfId="0" applyFont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10" fillId="35" borderId="4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2" fontId="12" fillId="0" borderId="3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05"/>
          <c:w val="0.857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Расчеты!$A$114</c:f>
              <c:strCache>
                <c:ptCount val="1"/>
                <c:pt idx="0">
                  <c:v>yt=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Расчеты!$B$114:$IV$114</c:f>
              <c:numCache/>
            </c:numRef>
          </c:val>
          <c:smooth val="0"/>
        </c:ser>
        <c:ser>
          <c:idx val="1"/>
          <c:order val="1"/>
          <c:tx>
            <c:strRef>
              <c:f>Расчеты!$A$116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Расчеты!$B$116:$IV$116</c:f>
              <c:numCache/>
            </c:numRef>
          </c:val>
          <c:smooth val="0"/>
        </c:ser>
        <c:marker val="1"/>
        <c:axId val="23194677"/>
        <c:axId val="7425502"/>
      </c:lineChart>
      <c:catAx>
        <c:axId val="2319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5502"/>
        <c:crosses val="autoZero"/>
        <c:auto val="1"/>
        <c:lblOffset val="100"/>
        <c:tickLblSkip val="1"/>
        <c:noMultiLvlLbl val="0"/>
      </c:catAx>
      <c:valAx>
        <c:axId val="7425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94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4105"/>
          <c:w val="0.103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Расчеты!$A$91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Расчеты!$B$91:$IV$91</c:f>
              <c:numCache/>
            </c:numRef>
          </c:val>
          <c:smooth val="0"/>
        </c:ser>
        <c:ser>
          <c:idx val="1"/>
          <c:order val="1"/>
          <c:tx>
            <c:strRef>
              <c:f>Расчеты!$A$112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Расчеты!$B$112:$IV$112</c:f>
              <c:numCache/>
            </c:numRef>
          </c:val>
          <c:smooth val="0"/>
        </c:ser>
        <c:marker val="1"/>
        <c:axId val="1707551"/>
        <c:axId val="15367960"/>
      </c:lineChart>
      <c:catAx>
        <c:axId val="170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67960"/>
        <c:crosses val="autoZero"/>
        <c:auto val="1"/>
        <c:lblOffset val="100"/>
        <c:tickLblSkip val="2"/>
        <c:noMultiLvlLbl val="0"/>
      </c:catAx>
      <c:valAx>
        <c:axId val="15367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7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4085"/>
          <c:w val="0.14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4525"/>
          <c:w val="0.862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Расчеты!$A$329</c:f>
              <c:strCache>
                <c:ptCount val="1"/>
                <c:pt idx="0">
                  <c:v>Mo(Q)=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Расчеты!$B$329:$IV$329</c:f>
              <c:numCache/>
            </c:numRef>
          </c:val>
          <c:smooth val="0"/>
        </c:ser>
        <c:ser>
          <c:idx val="1"/>
          <c:order val="1"/>
          <c:tx>
            <c:strRef>
              <c:f>Расчеты!$A$333</c:f>
              <c:strCache>
                <c:ptCount val="1"/>
                <c:pt idx="0">
                  <c:v>Mo(W)=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Расчеты!$B$333:$IV$333</c:f>
              <c:numCache/>
            </c:numRef>
          </c:val>
          <c:smooth val="0"/>
        </c:ser>
        <c:marker val="1"/>
        <c:axId val="4093913"/>
        <c:axId val="36845218"/>
      </c:lineChart>
      <c:catAx>
        <c:axId val="409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45218"/>
        <c:crosses val="autoZero"/>
        <c:auto val="1"/>
        <c:lblOffset val="100"/>
        <c:tickLblSkip val="1"/>
        <c:noMultiLvlLbl val="0"/>
      </c:catAx>
      <c:valAx>
        <c:axId val="36845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3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5"/>
          <c:y val="0.38025"/>
          <c:w val="0.1035"/>
          <c:h val="0.22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45"/>
          <c:w val="0.87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Расчеты!$A$35</c:f>
              <c:strCache>
                <c:ptCount val="1"/>
                <c:pt idx="0">
                  <c:v>x=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Расчеты!$B$35:$IV$35</c:f>
              <c:numCache/>
            </c:numRef>
          </c:val>
          <c:smooth val="0"/>
        </c:ser>
        <c:ser>
          <c:idx val="1"/>
          <c:order val="1"/>
          <c:tx>
            <c:strRef>
              <c:f>Расчеты!$A$37</c:f>
              <c:strCache>
                <c:ptCount val="1"/>
                <c:pt idx="0">
                  <c:v>xt=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Расчеты!$B$37:$IV$37</c:f>
              <c:numCache/>
            </c:numRef>
          </c:val>
          <c:smooth val="0"/>
        </c:ser>
        <c:ser>
          <c:idx val="2"/>
          <c:order val="2"/>
          <c:tx>
            <c:strRef>
              <c:f>Расчеты!$A$39</c:f>
              <c:strCache>
                <c:ptCount val="1"/>
                <c:pt idx="0">
                  <c:v>xtt=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Расчеты!$B$39:$IV$39</c:f>
              <c:numCache/>
            </c:numRef>
          </c:val>
          <c:smooth val="0"/>
        </c:ser>
        <c:marker val="1"/>
        <c:axId val="63171507"/>
        <c:axId val="31672652"/>
      </c:line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2652"/>
        <c:crosses val="autoZero"/>
        <c:auto val="1"/>
        <c:lblOffset val="100"/>
        <c:tickLblSkip val="1"/>
        <c:noMultiLvlLbl val="0"/>
      </c:catAx>
      <c:valAx>
        <c:axId val="31672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71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5"/>
          <c:y val="0.3655"/>
          <c:w val="0.086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875"/>
          <c:w val="0.880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Расчеты!$A$36</c:f>
              <c:strCache>
                <c:ptCount val="1"/>
                <c:pt idx="0">
                  <c:v>y=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Расчеты!$B$36:$IV$36</c:f>
              <c:numCache/>
            </c:numRef>
          </c:val>
          <c:smooth val="0"/>
        </c:ser>
        <c:ser>
          <c:idx val="1"/>
          <c:order val="1"/>
          <c:tx>
            <c:strRef>
              <c:f>Расчеты!$A$38</c:f>
              <c:strCache>
                <c:ptCount val="1"/>
                <c:pt idx="0">
                  <c:v>yt=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Расчеты!$B$38:$IV$38</c:f>
              <c:numCache/>
            </c:numRef>
          </c:val>
          <c:smooth val="0"/>
        </c:ser>
        <c:ser>
          <c:idx val="2"/>
          <c:order val="2"/>
          <c:tx>
            <c:strRef>
              <c:f>Расчеты!$A$40</c:f>
              <c:strCache>
                <c:ptCount val="1"/>
                <c:pt idx="0">
                  <c:v>ytt=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Расчеты!$B$40:$IV$40</c:f>
              <c:numCache/>
            </c:numRef>
          </c:val>
          <c:smooth val="0"/>
        </c:ser>
        <c:marker val="1"/>
        <c:axId val="16618413"/>
        <c:axId val="15347990"/>
      </c:line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47990"/>
        <c:crosses val="autoZero"/>
        <c:auto val="1"/>
        <c:lblOffset val="100"/>
        <c:tickLblSkip val="1"/>
        <c:noMultiLvlLbl val="0"/>
      </c:catAx>
      <c:valAx>
        <c:axId val="15347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18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25"/>
          <c:y val="0.3495"/>
          <c:w val="0.081"/>
          <c:h val="0.2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45"/>
          <c:w val="0.855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Расчеты!$A$80</c:f>
              <c:strCache>
                <c:ptCount val="1"/>
                <c:pt idx="0">
                  <c:v>x=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Расчеты!$B$80:$IV$80</c:f>
              <c:numCache/>
            </c:numRef>
          </c:val>
          <c:smooth val="0"/>
        </c:ser>
        <c:ser>
          <c:idx val="1"/>
          <c:order val="1"/>
          <c:tx>
            <c:strRef>
              <c:f>Расчеты!$A$82</c:f>
              <c:strCache>
                <c:ptCount val="1"/>
                <c:pt idx="0">
                  <c:v>xt=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Расчеты!$B$82:$IV$82</c:f>
              <c:numCache/>
            </c:numRef>
          </c:val>
          <c:smooth val="0"/>
        </c:ser>
        <c:ser>
          <c:idx val="2"/>
          <c:order val="2"/>
          <c:tx>
            <c:strRef>
              <c:f>Расчеты!$A$84</c:f>
              <c:strCache>
                <c:ptCount val="1"/>
                <c:pt idx="0">
                  <c:v>xtt=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Расчеты!$B$84:$IV$84</c:f>
              <c:numCache/>
            </c:numRef>
          </c:val>
          <c:smooth val="0"/>
        </c:ser>
        <c:marker val="1"/>
        <c:axId val="3914183"/>
        <c:axId val="35227648"/>
      </c:lineChart>
      <c:catAx>
        <c:axId val="391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27648"/>
        <c:crosses val="autoZero"/>
        <c:auto val="1"/>
        <c:lblOffset val="100"/>
        <c:tickLblSkip val="1"/>
        <c:noMultiLvlLbl val="0"/>
      </c:catAx>
      <c:valAx>
        <c:axId val="35227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5"/>
          <c:y val="0.3655"/>
          <c:w val="0.098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45"/>
          <c:w val="0.876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Расчеты!$A$81</c:f>
              <c:strCache>
                <c:ptCount val="1"/>
                <c:pt idx="0">
                  <c:v>y=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Расчеты!$B$81:$IV$81</c:f>
              <c:numCache/>
            </c:numRef>
          </c:val>
          <c:smooth val="0"/>
        </c:ser>
        <c:ser>
          <c:idx val="1"/>
          <c:order val="1"/>
          <c:tx>
            <c:strRef>
              <c:f>Расчеты!$A$83</c:f>
              <c:strCache>
                <c:ptCount val="1"/>
                <c:pt idx="0">
                  <c:v>yt=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Расчеты!$B$83:$IV$83</c:f>
              <c:numCache/>
            </c:numRef>
          </c:val>
          <c:smooth val="0"/>
        </c:ser>
        <c:ser>
          <c:idx val="2"/>
          <c:order val="2"/>
          <c:tx>
            <c:strRef>
              <c:f>Расчеты!$A$85</c:f>
              <c:strCache>
                <c:ptCount val="1"/>
                <c:pt idx="0">
                  <c:v>ytt=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Расчеты!$B$85:$IV$85</c:f>
              <c:numCache/>
            </c:numRef>
          </c:val>
          <c:smooth val="0"/>
        </c:ser>
        <c:marker val="1"/>
        <c:axId val="48613377"/>
        <c:axId val="34867210"/>
      </c:line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67210"/>
        <c:crosses val="autoZero"/>
        <c:auto val="1"/>
        <c:lblOffset val="100"/>
        <c:tickLblSkip val="1"/>
        <c:noMultiLvlLbl val="0"/>
      </c:catAx>
      <c:valAx>
        <c:axId val="34867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13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25"/>
          <c:y val="0.3655"/>
          <c:w val="0.083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25"/>
          <c:w val="0.8407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Расчеты!$A$90</c:f>
              <c:strCache>
                <c:ptCount val="1"/>
                <c:pt idx="0">
                  <c:v>x(F)=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Расчеты!$B$90:$IV$90</c:f>
              <c:numCache/>
            </c:numRef>
          </c:val>
          <c:smooth val="0"/>
        </c:ser>
        <c:ser>
          <c:idx val="1"/>
          <c:order val="1"/>
          <c:tx>
            <c:strRef>
              <c:f>Расчеты!$A$92</c:f>
              <c:strCache>
                <c:ptCount val="1"/>
                <c:pt idx="0">
                  <c:v>xt=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Расчеты!$B$92:$IV$92</c:f>
              <c:numCache/>
            </c:numRef>
          </c:val>
          <c:smooth val="0"/>
        </c:ser>
        <c:ser>
          <c:idx val="2"/>
          <c:order val="2"/>
          <c:tx>
            <c:strRef>
              <c:f>Расчеты!$A$94</c:f>
              <c:strCache>
                <c:ptCount val="1"/>
                <c:pt idx="0">
                  <c:v>xtt=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Расчеты!$B$94:$IV$94</c:f>
              <c:numCache/>
            </c:numRef>
          </c:val>
          <c:smooth val="0"/>
        </c:ser>
        <c:marker val="1"/>
        <c:axId val="45369435"/>
        <c:axId val="5671732"/>
      </c:line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1732"/>
        <c:crosses val="autoZero"/>
        <c:auto val="1"/>
        <c:lblOffset val="100"/>
        <c:tickLblSkip val="1"/>
        <c:noMultiLvlLbl val="0"/>
      </c:catAx>
      <c:valAx>
        <c:axId val="5671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9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25"/>
          <c:y val="0.375"/>
          <c:w val="0.112"/>
          <c:h val="0.2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25"/>
          <c:w val="0.8537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Расчеты!$A$91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Расчеты!$B$91:$IV$91</c:f>
              <c:numCache/>
            </c:numRef>
          </c:val>
          <c:smooth val="0"/>
        </c:ser>
        <c:ser>
          <c:idx val="1"/>
          <c:order val="1"/>
          <c:tx>
            <c:strRef>
              <c:f>Расчеты!$A$93</c:f>
              <c:strCache>
                <c:ptCount val="1"/>
                <c:pt idx="0">
                  <c:v>yt=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Расчеты!$B$93:$IV$93</c:f>
              <c:numCache/>
            </c:numRef>
          </c:val>
          <c:smooth val="0"/>
        </c:ser>
        <c:ser>
          <c:idx val="2"/>
          <c:order val="2"/>
          <c:tx>
            <c:strRef>
              <c:f>Расчеты!$A$95</c:f>
              <c:strCache>
                <c:ptCount val="1"/>
                <c:pt idx="0">
                  <c:v>ytt=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Расчеты!$B$95:$IV$95</c:f>
              <c:numCache/>
            </c:numRef>
          </c:val>
          <c:smooth val="0"/>
        </c:ser>
        <c:marker val="1"/>
        <c:axId val="51045589"/>
        <c:axId val="56757118"/>
      </c:lineChart>
      <c:catAx>
        <c:axId val="51045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7118"/>
        <c:crosses val="autoZero"/>
        <c:auto val="1"/>
        <c:lblOffset val="100"/>
        <c:tickLblSkip val="1"/>
        <c:noMultiLvlLbl val="0"/>
      </c:catAx>
      <c:valAx>
        <c:axId val="56757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45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5"/>
          <c:y val="0.375"/>
          <c:w val="0.10325"/>
          <c:h val="0.2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5"/>
          <c:w val="0.793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Расчеты!$A$111</c:f>
              <c:strCache>
                <c:ptCount val="1"/>
                <c:pt idx="0">
                  <c:v>x(G)=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Расчеты!$B$111:$IV$111</c:f>
              <c:numCache/>
            </c:numRef>
          </c:val>
          <c:smooth val="0"/>
        </c:ser>
        <c:ser>
          <c:idx val="1"/>
          <c:order val="1"/>
          <c:tx>
            <c:strRef>
              <c:f>Расчеты!$A$113</c:f>
              <c:strCache>
                <c:ptCount val="1"/>
                <c:pt idx="0">
                  <c:v>xt=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Расчеты!$B$113:$IV$113</c:f>
              <c:numCache/>
            </c:numRef>
          </c:val>
          <c:smooth val="0"/>
        </c:ser>
        <c:ser>
          <c:idx val="2"/>
          <c:order val="2"/>
          <c:tx>
            <c:strRef>
              <c:f>Расчеты!$A$115</c:f>
              <c:strCache>
                <c:ptCount val="1"/>
                <c:pt idx="0">
                  <c:v>xtt=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Расчеты!$B$115:$IV$115</c:f>
              <c:numCache/>
            </c:numRef>
          </c:val>
          <c:smooth val="0"/>
        </c:ser>
        <c:marker val="1"/>
        <c:axId val="41052015"/>
        <c:axId val="33923816"/>
      </c:line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3816"/>
        <c:crosses val="autoZero"/>
        <c:auto val="1"/>
        <c:lblOffset val="100"/>
        <c:tickLblSkip val="2"/>
        <c:noMultiLvlLbl val="0"/>
      </c:catAx>
      <c:valAx>
        <c:axId val="33923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52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375"/>
          <c:w val="0.14425"/>
          <c:h val="0.2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5"/>
          <c:w val="0.792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Расчеты!$A$112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Расчеты!$B$112:$IV$112</c:f>
              <c:numCache/>
            </c:numRef>
          </c:val>
          <c:smooth val="0"/>
        </c:ser>
        <c:ser>
          <c:idx val="1"/>
          <c:order val="1"/>
          <c:tx>
            <c:strRef>
              <c:f>Расчеты!$A$114</c:f>
              <c:strCache>
                <c:ptCount val="1"/>
                <c:pt idx="0">
                  <c:v>yt=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Расчеты!$B$114:$IV$114</c:f>
              <c:numCache/>
            </c:numRef>
          </c:val>
          <c:smooth val="0"/>
        </c:ser>
        <c:ser>
          <c:idx val="2"/>
          <c:order val="2"/>
          <c:tx>
            <c:strRef>
              <c:f>Расчеты!$A$116</c:f>
              <c:strCache>
                <c:ptCount val="1"/>
                <c:pt idx="0">
                  <c:v>ytt=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Расчеты!$B$116:$IV$116</c:f>
              <c:numCache/>
            </c:numRef>
          </c:val>
          <c:smooth val="0"/>
        </c:ser>
        <c:marker val="1"/>
        <c:axId val="36878889"/>
        <c:axId val="63474546"/>
      </c:line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4546"/>
        <c:crosses val="autoZero"/>
        <c:auto val="1"/>
        <c:lblOffset val="100"/>
        <c:tickLblSkip val="2"/>
        <c:noMultiLvlLbl val="0"/>
      </c:catAx>
      <c:valAx>
        <c:axId val="63474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8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375"/>
          <c:w val="0.1465"/>
          <c:h val="0.2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075"/>
          <c:w val="0.857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Расчеты!$A$113</c:f>
              <c:strCache>
                <c:ptCount val="1"/>
                <c:pt idx="0">
                  <c:v>xt=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Расчеты!$B$113:$IV$113</c:f>
              <c:numCache/>
            </c:numRef>
          </c:val>
          <c:smooth val="0"/>
        </c:ser>
        <c:ser>
          <c:idx val="1"/>
          <c:order val="1"/>
          <c:tx>
            <c:strRef>
              <c:f>Расчеты!$A$115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Расчеты!$B$115:$IV$115</c:f>
              <c:numCache/>
            </c:numRef>
          </c:val>
          <c:smooth val="0"/>
        </c:ser>
        <c:marker val="1"/>
        <c:axId val="66829519"/>
        <c:axId val="64594760"/>
      </c:lineChart>
      <c:catAx>
        <c:axId val="6682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4760"/>
        <c:crosses val="autoZero"/>
        <c:auto val="1"/>
        <c:lblOffset val="100"/>
        <c:tickLblSkip val="1"/>
        <c:noMultiLvlLbl val="0"/>
      </c:catAx>
      <c:valAx>
        <c:axId val="64594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29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41225"/>
          <c:w val="0.103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25"/>
          <c:w val="0.8372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Расчеты!$A$101</c:f>
              <c:strCache>
                <c:ptCount val="1"/>
                <c:pt idx="0">
                  <c:v>x=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Расчеты!$B$101:$IV$101</c:f>
              <c:numCache/>
            </c:numRef>
          </c:val>
          <c:smooth val="0"/>
        </c:ser>
        <c:ser>
          <c:idx val="1"/>
          <c:order val="1"/>
          <c:tx>
            <c:strRef>
              <c:f>Расчеты!$A$103</c:f>
              <c:strCache>
                <c:ptCount val="1"/>
                <c:pt idx="0">
                  <c:v>xt=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Расчеты!$B$103:$IV$103</c:f>
              <c:numCache/>
            </c:numRef>
          </c:val>
          <c:smooth val="0"/>
        </c:ser>
        <c:ser>
          <c:idx val="2"/>
          <c:order val="2"/>
          <c:tx>
            <c:strRef>
              <c:f>Расчеты!$A$105</c:f>
              <c:strCache>
                <c:ptCount val="1"/>
                <c:pt idx="0">
                  <c:v>xtt=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Расчеты!$B$105:$IV$105</c:f>
              <c:numCache/>
            </c:numRef>
          </c:val>
          <c:smooth val="0"/>
        </c:ser>
        <c:marker val="1"/>
        <c:axId val="34400003"/>
        <c:axId val="41164572"/>
      </c:lineChart>
      <c:catAx>
        <c:axId val="3440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64572"/>
        <c:crosses val="autoZero"/>
        <c:auto val="1"/>
        <c:lblOffset val="100"/>
        <c:tickLblSkip val="1"/>
        <c:noMultiLvlLbl val="0"/>
      </c:catAx>
      <c:valAx>
        <c:axId val="41164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00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75"/>
          <c:y val="0.375"/>
          <c:w val="0.11025"/>
          <c:h val="0.2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5"/>
          <c:w val="0.809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Расчеты!$A$102</c:f>
              <c:strCache>
                <c:ptCount val="1"/>
                <c:pt idx="0">
                  <c:v>y=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Расчеты!$B$102:$IV$102</c:f>
              <c:numCache/>
            </c:numRef>
          </c:val>
          <c:smooth val="0"/>
        </c:ser>
        <c:ser>
          <c:idx val="1"/>
          <c:order val="1"/>
          <c:tx>
            <c:strRef>
              <c:f>Расчеты!$A$104</c:f>
              <c:strCache>
                <c:ptCount val="1"/>
                <c:pt idx="0">
                  <c:v>yt=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Расчеты!$B$104:$IV$104</c:f>
              <c:numCache/>
            </c:numRef>
          </c:val>
          <c:smooth val="0"/>
        </c:ser>
        <c:ser>
          <c:idx val="2"/>
          <c:order val="2"/>
          <c:tx>
            <c:strRef>
              <c:f>Расчеты!$A$106</c:f>
              <c:strCache>
                <c:ptCount val="1"/>
                <c:pt idx="0">
                  <c:v>ytt=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Расчеты!$B$106:$IV$106</c:f>
              <c:numCache/>
            </c:numRef>
          </c:val>
          <c:smooth val="0"/>
        </c:ser>
        <c:marker val="1"/>
        <c:axId val="34936829"/>
        <c:axId val="45996006"/>
      </c:lineChart>
      <c:catAx>
        <c:axId val="3493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96006"/>
        <c:crosses val="autoZero"/>
        <c:auto val="1"/>
        <c:lblOffset val="100"/>
        <c:tickLblSkip val="2"/>
        <c:noMultiLvlLbl val="0"/>
      </c:catAx>
      <c:valAx>
        <c:axId val="45996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36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375"/>
          <c:w val="0.1295"/>
          <c:h val="0.2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475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Расчеты!$A$62</c:f>
              <c:strCache>
                <c:ptCount val="1"/>
                <c:pt idx="0">
                  <c:v>ξ=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Расчеты!$B$62:$IV$62</c:f>
              <c:numCache/>
            </c:numRef>
          </c:val>
          <c:smooth val="0"/>
        </c:ser>
        <c:ser>
          <c:idx val="1"/>
          <c:order val="1"/>
          <c:tx>
            <c:strRef>
              <c:f>Расчеты!$A$64</c:f>
              <c:strCache>
                <c:ptCount val="1"/>
                <c:pt idx="0">
                  <c:v>ξt=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Расчеты!$B$64:$IV$64</c:f>
              <c:numCache/>
            </c:numRef>
          </c:val>
          <c:smooth val="0"/>
        </c:ser>
        <c:ser>
          <c:idx val="2"/>
          <c:order val="2"/>
          <c:tx>
            <c:strRef>
              <c:f>Расчеты!$A$67</c:f>
              <c:strCache>
                <c:ptCount val="1"/>
                <c:pt idx="0">
                  <c:v>ξtt=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Расчеты!$B$67:$IV$67</c:f>
              <c:numCache/>
            </c:numRef>
          </c:val>
          <c:smooth val="0"/>
        </c:ser>
        <c:marker val="1"/>
        <c:axId val="11310871"/>
        <c:axId val="34688976"/>
      </c:line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8976"/>
        <c:crosses val="autoZero"/>
        <c:auto val="1"/>
        <c:lblOffset val="100"/>
        <c:tickLblSkip val="2"/>
        <c:noMultiLvlLbl val="0"/>
      </c:catAx>
      <c:valAx>
        <c:axId val="34688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0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3655"/>
          <c:w val="0.12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03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Расчеты!$A$22</c:f>
              <c:strCache>
                <c:ptCount val="1"/>
                <c:pt idx="0">
                  <c:v>φ=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Расчеты!$B$22:$IV$22</c:f>
              <c:numCache/>
            </c:numRef>
          </c:val>
          <c:smooth val="0"/>
        </c:ser>
        <c:ser>
          <c:idx val="1"/>
          <c:order val="1"/>
          <c:tx>
            <c:strRef>
              <c:f>Расчеты!$A$25</c:f>
              <c:strCache>
                <c:ptCount val="1"/>
                <c:pt idx="0">
                  <c:v>φt=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Расчеты!$B$25:$IV$25</c:f>
              <c:numCache/>
            </c:numRef>
          </c:val>
          <c:smooth val="0"/>
        </c:ser>
        <c:ser>
          <c:idx val="2"/>
          <c:order val="2"/>
          <c:tx>
            <c:strRef>
              <c:f>Расчеты!$A$26</c:f>
              <c:strCache>
                <c:ptCount val="1"/>
                <c:pt idx="0">
                  <c:v>φtt=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Расчеты!$B$26:$IV$26</c:f>
              <c:numCache/>
            </c:numRef>
          </c:val>
          <c:smooth val="0"/>
        </c:ser>
        <c:marker val="1"/>
        <c:axId val="43765329"/>
        <c:axId val="58343642"/>
      </c:lineChart>
      <c:catAx>
        <c:axId val="4376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43642"/>
        <c:crosses val="autoZero"/>
        <c:auto val="1"/>
        <c:lblOffset val="100"/>
        <c:tickLblSkip val="2"/>
        <c:noMultiLvlLbl val="0"/>
      </c:catAx>
      <c:valAx>
        <c:axId val="58343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65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3655"/>
          <c:w val="0.136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28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Расчеты!$A$36</c:f>
              <c:strCache>
                <c:ptCount val="1"/>
                <c:pt idx="0">
                  <c:v>y=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Расчеты!$B$35:$IV$35</c:f>
              <c:numCache/>
            </c:numRef>
          </c:xVal>
          <c:yVal>
            <c:numRef>
              <c:f>Расчеты!$B$36:$IV$36</c:f>
              <c:numCache/>
            </c:numRef>
          </c:yVal>
          <c:smooth val="1"/>
        </c:ser>
        <c:axId val="55330731"/>
        <c:axId val="28214532"/>
      </c:scatterChart>
      <c:valAx>
        <c:axId val="55330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14532"/>
        <c:crosses val="autoZero"/>
        <c:crossBetween val="midCat"/>
        <c:dispUnits/>
      </c:valAx>
      <c:valAx>
        <c:axId val="28214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307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527"/>
          <c:w val="0.110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72"/>
          <c:w val="0.783"/>
          <c:h val="0.7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Расчеты!$A$125</c:f>
              <c:strCache>
                <c:ptCount val="1"/>
                <c:pt idx="0">
                  <c:v>Y(c1)=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Расчеты!$B$124:$IV$124</c:f>
              <c:numCache/>
            </c:numRef>
          </c:xVal>
          <c:yVal>
            <c:numRef>
              <c:f>Расчеты!$B$125:$IV$125</c:f>
              <c:numCache/>
            </c:numRef>
          </c:yVal>
          <c:smooth val="1"/>
        </c:ser>
        <c:axId val="52604197"/>
        <c:axId val="3675726"/>
      </c:scatterChart>
      <c:valAx>
        <c:axId val="5260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5726"/>
        <c:crosses val="autoZero"/>
        <c:crossBetween val="midCat"/>
        <c:dispUnits/>
      </c:valAx>
      <c:valAx>
        <c:axId val="3675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041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527"/>
          <c:w val="0.155"/>
          <c:h val="0.0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28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Расчеты!$A$144</c:f>
              <c:strCache>
                <c:ptCount val="1"/>
                <c:pt idx="0">
                  <c:v>y=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Расчеты!$B$143:$IV$143</c:f>
              <c:numCache/>
            </c:numRef>
          </c:xVal>
          <c:yVal>
            <c:numRef>
              <c:f>Расчеты!$B$144:$IV$144</c:f>
              <c:numCache/>
            </c:numRef>
          </c:yVal>
          <c:smooth val="1"/>
        </c:ser>
        <c:axId val="33081535"/>
        <c:axId val="29298360"/>
      </c:scatterChart>
      <c:valAx>
        <c:axId val="330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8360"/>
        <c:crosses val="autoZero"/>
        <c:crossBetween val="midCat"/>
        <c:dispUnits/>
      </c:valAx>
      <c:valAx>
        <c:axId val="29298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815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527"/>
          <c:w val="0.110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87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Расчеты!$A$163</c:f>
              <c:strCache>
                <c:ptCount val="1"/>
                <c:pt idx="0">
                  <c:v>Y(c31)=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Расчеты!$B$162:$IV$162</c:f>
              <c:numCache/>
            </c:numRef>
          </c:xVal>
          <c:yVal>
            <c:numRef>
              <c:f>Расчеты!$B$163:$IV$163</c:f>
              <c:numCache/>
            </c:numRef>
          </c:yVal>
          <c:smooth val="1"/>
        </c:ser>
        <c:axId val="62358649"/>
        <c:axId val="24356930"/>
      </c:scatterChart>
      <c:valAx>
        <c:axId val="6235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56930"/>
        <c:crosses val="autoZero"/>
        <c:crossBetween val="midCat"/>
        <c:dispUnits/>
      </c:valAx>
      <c:valAx>
        <c:axId val="24356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86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527"/>
          <c:w val="0.16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87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Расчеты!$A$182</c:f>
              <c:strCache>
                <c:ptCount val="1"/>
                <c:pt idx="0">
                  <c:v>Y(c32)=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Расчеты!$B$181:$IV$181</c:f>
              <c:numCache/>
            </c:numRef>
          </c:xVal>
          <c:yVal>
            <c:numRef>
              <c:f>Расчеты!$B$182:$IV$182</c:f>
              <c:numCache/>
            </c:numRef>
          </c:yVal>
          <c:smooth val="1"/>
        </c:ser>
        <c:axId val="17885779"/>
        <c:axId val="26754284"/>
      </c:scatterChart>
      <c:valAx>
        <c:axId val="1788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4284"/>
        <c:crosses val="autoZero"/>
        <c:crossBetween val="midCat"/>
        <c:dispUnits/>
      </c:valAx>
      <c:valAx>
        <c:axId val="26754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7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527"/>
          <c:w val="0.16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28"/>
          <c:h val="0.9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Расчеты!$A$81</c:f>
              <c:strCache>
                <c:ptCount val="1"/>
                <c:pt idx="0">
                  <c:v>y=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Расчеты!$B$80:$IV$80</c:f>
              <c:numCache/>
            </c:numRef>
          </c:xVal>
          <c:yVal>
            <c:numRef>
              <c:f>Расчеты!$B$81:$IV$81</c:f>
              <c:numCache/>
            </c:numRef>
          </c:yVal>
          <c:smooth val="1"/>
        </c:ser>
        <c:ser>
          <c:idx val="1"/>
          <c:order val="1"/>
          <c:tx>
            <c:strRef>
              <c:f>Расчеты!$A$101</c:f>
              <c:strCache>
                <c:ptCount val="1"/>
                <c:pt idx="0">
                  <c:v>x=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Расчеты!$B$80:$IV$80</c:f>
              <c:numCache/>
            </c:numRef>
          </c:xVal>
          <c:yVal>
            <c:numRef>
              <c:f>Расчеты!$B$101:$IV$101</c:f>
              <c:numCache/>
            </c:numRef>
          </c:yVal>
          <c:smooth val="1"/>
        </c:ser>
        <c:ser>
          <c:idx val="2"/>
          <c:order val="2"/>
          <c:tx>
            <c:strRef>
              <c:f>Расчеты!$A$102</c:f>
              <c:strCache>
                <c:ptCount val="1"/>
                <c:pt idx="0">
                  <c:v>y=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Расчеты!$B$80:$IV$80</c:f>
              <c:numCache/>
            </c:numRef>
          </c:xVal>
          <c:yVal>
            <c:numRef>
              <c:f>Расчеты!$B$102:$IV$102</c:f>
              <c:numCache/>
            </c:numRef>
          </c:yVal>
          <c:smooth val="1"/>
        </c:ser>
        <c:axId val="39461965"/>
        <c:axId val="19613366"/>
      </c:scatterChart>
      <c:valAx>
        <c:axId val="3946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13366"/>
        <c:crosses val="autoZero"/>
        <c:crossBetween val="midCat"/>
        <c:dispUnits/>
      </c:valAx>
      <c:valAx>
        <c:axId val="19613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19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3655"/>
          <c:w val="0.110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075"/>
          <c:w val="0.857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Расчеты!$A$71</c:f>
              <c:strCache>
                <c:ptCount val="1"/>
                <c:pt idx="0">
                  <c:v>∆θ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Расчеты!$B$71:$IV$71</c:f>
              <c:numCache/>
            </c:numRef>
          </c:val>
          <c:smooth val="0"/>
        </c:ser>
        <c:ser>
          <c:idx val="1"/>
          <c:order val="1"/>
          <c:tx>
            <c:strRef>
              <c:f>Расчеты!$A$72</c:f>
              <c:strCache>
                <c:ptCount val="1"/>
                <c:pt idx="0">
                  <c:v>θt=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Расчеты!$B$72:$IV$72</c:f>
              <c:numCache/>
            </c:numRef>
          </c:val>
          <c:smooth val="0"/>
        </c:ser>
        <c:ser>
          <c:idx val="2"/>
          <c:order val="2"/>
          <c:tx>
            <c:strRef>
              <c:f>Расчеты!$A$75</c:f>
              <c:strCache>
                <c:ptCount val="1"/>
                <c:pt idx="0">
                  <c:v>θtt=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Расчеты!$B$75:$IV$75</c:f>
              <c:numCache/>
            </c:numRef>
          </c:val>
          <c:smooth val="0"/>
        </c:ser>
        <c:marker val="1"/>
        <c:axId val="44481929"/>
        <c:axId val="64793042"/>
      </c:lineChart>
      <c:catAx>
        <c:axId val="4448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3042"/>
        <c:crosses val="autoZero"/>
        <c:auto val="1"/>
        <c:lblOffset val="100"/>
        <c:tickLblSkip val="1"/>
        <c:noMultiLvlLbl val="0"/>
      </c:catAx>
      <c:valAx>
        <c:axId val="64793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81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655"/>
          <c:w val="0.1035"/>
          <c:h val="0.2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5"/>
          <c:w val="0.828"/>
          <c:h val="0.9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Расчеты!$A$81</c:f>
              <c:strCache>
                <c:ptCount val="1"/>
                <c:pt idx="0">
                  <c:v>y=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Расчеты!$B$80:$IV$80</c:f>
              <c:numCache/>
            </c:numRef>
          </c:xVal>
          <c:yVal>
            <c:numRef>
              <c:f>Расчеты!$B$81:$IV$81</c:f>
              <c:numCache/>
            </c:numRef>
          </c:yVal>
          <c:smooth val="1"/>
        </c:ser>
        <c:ser>
          <c:idx val="1"/>
          <c:order val="1"/>
          <c:tx>
            <c:strRef>
              <c:f>Расчеты!$A$101</c:f>
              <c:strCache>
                <c:ptCount val="1"/>
                <c:pt idx="0">
                  <c:v>x=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Расчеты!$B$80:$IV$80</c:f>
              <c:numCache/>
            </c:numRef>
          </c:xVal>
          <c:yVal>
            <c:numRef>
              <c:f>Расчеты!$B$101:$IV$101</c:f>
              <c:numCache/>
            </c:numRef>
          </c:yVal>
          <c:smooth val="1"/>
        </c:ser>
        <c:ser>
          <c:idx val="2"/>
          <c:order val="2"/>
          <c:tx>
            <c:strRef>
              <c:f>Расчеты!$A$102</c:f>
              <c:strCache>
                <c:ptCount val="1"/>
                <c:pt idx="0">
                  <c:v>y=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Расчеты!$B$80:$IV$80</c:f>
              <c:numCache/>
            </c:numRef>
          </c:xVal>
          <c:yVal>
            <c:numRef>
              <c:f>Расчеты!$B$102:$IV$102</c:f>
              <c:numCache/>
            </c:numRef>
          </c:yVal>
          <c:smooth val="1"/>
        </c:ser>
        <c:axId val="42302567"/>
        <c:axId val="45178784"/>
      </c:scatterChart>
      <c:valAx>
        <c:axId val="42302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8784"/>
        <c:crosses val="autoZero"/>
        <c:crossBetween val="midCat"/>
        <c:dispUnits/>
      </c:valAx>
      <c:valAx>
        <c:axId val="45178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025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375"/>
          <c:w val="0.1105"/>
          <c:h val="0.2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72"/>
          <c:w val="0.7975"/>
          <c:h val="0.7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Расчеты!$A$91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Расчеты!$B$90:$IV$90</c:f>
              <c:numCache/>
            </c:numRef>
          </c:xVal>
          <c:yVal>
            <c:numRef>
              <c:f>Расчеты!$B$91:$IV$91</c:f>
              <c:numCache/>
            </c:numRef>
          </c:yVal>
          <c:smooth val="1"/>
        </c:ser>
        <c:axId val="3955873"/>
        <c:axId val="35602858"/>
      </c:scatterChart>
      <c:val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02858"/>
        <c:crosses val="autoZero"/>
        <c:crossBetween val="midCat"/>
        <c:dispUnits/>
      </c:valAx>
      <c:valAx>
        <c:axId val="35602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8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527"/>
          <c:w val="0.14225"/>
          <c:h val="0.0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72"/>
          <c:w val="0.7925"/>
          <c:h val="0.7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Расчеты!$A$112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Расчеты!$B$111:$IV$111</c:f>
              <c:numCache/>
            </c:numRef>
          </c:xVal>
          <c:yVal>
            <c:numRef>
              <c:f>Расчеты!$B$112:$IV$112</c:f>
              <c:numCache/>
            </c:numRef>
          </c:yVal>
          <c:smooth val="1"/>
        </c:ser>
        <c:axId val="51990267"/>
        <c:axId val="65259220"/>
      </c:scatterChart>
      <c:valAx>
        <c:axId val="5199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59220"/>
        <c:crosses val="autoZero"/>
        <c:crossBetween val="midCat"/>
        <c:dispUnits/>
      </c:valAx>
      <c:valAx>
        <c:axId val="65259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902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527"/>
          <c:w val="0.1465"/>
          <c:h val="0.0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5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Расчеты!$A$281</c:f>
              <c:strCache>
                <c:ptCount val="1"/>
                <c:pt idx="0">
                  <c:v>W(G7)=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Расчеты!$B$281:$IV$281</c:f>
              <c:numCache/>
            </c:numRef>
          </c:val>
          <c:smooth val="0"/>
        </c:ser>
        <c:ser>
          <c:idx val="1"/>
          <c:order val="1"/>
          <c:tx>
            <c:strRef>
              <c:f>Расчеты!$A$288</c:f>
              <c:strCache>
                <c:ptCount val="1"/>
                <c:pt idx="0">
                  <c:v>W(D5)=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Расчеты!$B$288:$IV$288</c:f>
              <c:numCache/>
            </c:numRef>
          </c:val>
          <c:smooth val="0"/>
        </c:ser>
        <c:ser>
          <c:idx val="2"/>
          <c:order val="2"/>
          <c:tx>
            <c:strRef>
              <c:f>Расчеты!$A$302</c:f>
              <c:strCache>
                <c:ptCount val="1"/>
                <c:pt idx="0">
                  <c:v>W(F6)=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Расчеты!$B$302:$IV$302</c:f>
              <c:numCache/>
            </c:numRef>
          </c:val>
          <c:smooth val="0"/>
        </c:ser>
        <c:ser>
          <c:idx val="3"/>
          <c:order val="3"/>
          <c:tx>
            <c:strRef>
              <c:f>Расчеты!$A$309</c:f>
              <c:strCache>
                <c:ptCount val="1"/>
                <c:pt idx="0">
                  <c:v>W(B4)=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Расчеты!$B$309:$IV$309</c:f>
              <c:numCache/>
            </c:numRef>
          </c:val>
          <c:smooth val="0"/>
        </c:ser>
        <c:ser>
          <c:idx val="4"/>
          <c:order val="4"/>
          <c:tx>
            <c:strRef>
              <c:f>Расчеты!$A$323</c:f>
              <c:strCache>
                <c:ptCount val="1"/>
                <c:pt idx="0">
                  <c:v>W(A)=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Расчеты!$B$323:$IV$323</c:f>
              <c:numCache/>
            </c:numRef>
          </c:val>
          <c:smooth val="0"/>
        </c:ser>
        <c:ser>
          <c:idx val="5"/>
          <c:order val="5"/>
          <c:tx>
            <c:strRef>
              <c:f>Расчеты!$A$330</c:f>
              <c:strCache>
                <c:ptCount val="1"/>
                <c:pt idx="0">
                  <c:v>W(O)=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Расчеты!$B$330:$IV$330</c:f>
              <c:numCache/>
            </c:numRef>
          </c:val>
          <c:smooth val="0"/>
        </c:ser>
        <c:marker val="1"/>
        <c:axId val="50462069"/>
        <c:axId val="51505438"/>
      </c:line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05438"/>
        <c:crosses val="autoZero"/>
        <c:auto val="1"/>
        <c:lblOffset val="100"/>
        <c:tickLblSkip val="2"/>
        <c:noMultiLvlLbl val="0"/>
      </c:catAx>
      <c:valAx>
        <c:axId val="51505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62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2365"/>
          <c:w val="0.172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Расчеты!$A$76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Расчеты!$B$76:$IV$76</c:f>
              <c:numCache/>
            </c:numRef>
          </c:val>
          <c:smooth val="0"/>
        </c:ser>
        <c:ser>
          <c:idx val="1"/>
          <c:order val="1"/>
          <c:tx>
            <c:strRef>
              <c:f>Расчеты!$A$90</c:f>
              <c:strCache>
                <c:ptCount val="1"/>
                <c:pt idx="0">
                  <c:v>x(F)=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Расчеты!$B$90:$IV$90</c:f>
              <c:numCache/>
            </c:numRef>
          </c:val>
          <c:smooth val="0"/>
        </c:ser>
        <c:ser>
          <c:idx val="2"/>
          <c:order val="2"/>
          <c:tx>
            <c:strRef>
              <c:f>Расчеты!$A$91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Расчеты!$B$91:$IV$91</c:f>
              <c:numCache/>
            </c:numRef>
          </c:val>
          <c:smooth val="0"/>
        </c:ser>
        <c:marker val="1"/>
        <c:axId val="60895759"/>
        <c:axId val="11190920"/>
      </c:lineChart>
      <c:catAx>
        <c:axId val="608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90920"/>
        <c:crosses val="autoZero"/>
        <c:auto val="1"/>
        <c:lblOffset val="100"/>
        <c:tickLblSkip val="2"/>
        <c:noMultiLvlLbl val="0"/>
      </c:catAx>
      <c:valAx>
        <c:axId val="11190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95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3655"/>
          <c:w val="0.1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3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Расчеты!$A$76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Расчеты!$B$76:$IV$76</c:f>
              <c:numCache/>
            </c:numRef>
          </c:val>
          <c:smooth val="0"/>
        </c:ser>
        <c:ser>
          <c:idx val="1"/>
          <c:order val="1"/>
          <c:tx>
            <c:strRef>
              <c:f>Расчеты!$A$90</c:f>
              <c:strCache>
                <c:ptCount val="1"/>
                <c:pt idx="0">
                  <c:v>x(F)=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Расчеты!$B$90:$IV$90</c:f>
              <c:numCache/>
            </c:numRef>
          </c:val>
          <c:smooth val="0"/>
        </c:ser>
        <c:ser>
          <c:idx val="2"/>
          <c:order val="2"/>
          <c:tx>
            <c:strRef>
              <c:f>Расчеты!$A$111</c:f>
              <c:strCache>
                <c:ptCount val="1"/>
                <c:pt idx="0">
                  <c:v>x(G)=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Расчеты!$B$111:$IV$111</c:f>
              <c:numCache/>
            </c:numRef>
          </c:val>
          <c:smooth val="0"/>
        </c:ser>
        <c:marker val="1"/>
        <c:axId val="33609417"/>
        <c:axId val="34049298"/>
      </c:lineChart>
      <c:catAx>
        <c:axId val="3360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9298"/>
        <c:crosses val="autoZero"/>
        <c:auto val="1"/>
        <c:lblOffset val="100"/>
        <c:tickLblSkip val="2"/>
        <c:noMultiLvlLbl val="0"/>
      </c:catAx>
      <c:valAx>
        <c:axId val="34049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09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3655"/>
          <c:w val="0.144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45"/>
          <c:w val="0.858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Лист1!$A$13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Лист1!$B$13:$IV$13</c:f>
              <c:numCache/>
            </c:numRef>
          </c:val>
          <c:smooth val="0"/>
        </c:ser>
        <c:ser>
          <c:idx val="1"/>
          <c:order val="1"/>
          <c:tx>
            <c:strRef>
              <c:f>Лист1!$A$16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Лист1!$B$16:$IV$16</c:f>
              <c:numCache/>
            </c:numRef>
          </c:val>
          <c:smooth val="0"/>
        </c:ser>
        <c:ser>
          <c:idx val="2"/>
          <c:order val="2"/>
          <c:tx>
            <c:strRef>
              <c:f>Лист1!$A$19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Лист1!$B$19:$IV$19</c:f>
              <c:numCache/>
            </c:numRef>
          </c:val>
          <c:smooth val="0"/>
        </c:ser>
        <c:marker val="1"/>
        <c:axId val="38008227"/>
        <c:axId val="6529724"/>
      </c:lineChart>
      <c:catAx>
        <c:axId val="3800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24"/>
        <c:crosses val="autoZero"/>
        <c:auto val="1"/>
        <c:lblOffset val="100"/>
        <c:tickLblSkip val="1"/>
        <c:noMultiLvlLbl val="0"/>
      </c:catAx>
      <c:valAx>
        <c:axId val="6529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822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5"/>
          <c:y val="0.3655"/>
          <c:w val="0.100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844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Лист1!$A$13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Лист1!$B$13:$IV$13</c:f>
              <c:numCache/>
            </c:numRef>
          </c:val>
          <c:smooth val="0"/>
        </c:ser>
        <c:ser>
          <c:idx val="1"/>
          <c:order val="1"/>
          <c:tx>
            <c:strRef>
              <c:f>Лист1!$A$16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Лист1!$B$16:$IV$16</c:f>
              <c:numCache/>
            </c:numRef>
          </c:val>
          <c:smooth val="0"/>
        </c:ser>
        <c:marker val="1"/>
        <c:axId val="58767517"/>
        <c:axId val="59145606"/>
      </c:line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45606"/>
        <c:crosses val="autoZero"/>
        <c:auto val="1"/>
        <c:lblOffset val="100"/>
        <c:tickLblSkip val="1"/>
        <c:noMultiLvlLbl val="0"/>
      </c:catAx>
      <c:valAx>
        <c:axId val="59145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751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085"/>
          <c:w val="0.110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125"/>
          <c:w val="0.8682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y(G)=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Лист1!$B$2:$IV$2</c:f>
              <c:numCache/>
            </c:numRef>
          </c:val>
          <c:smooth val="0"/>
        </c:ser>
        <c:ser>
          <c:idx val="1"/>
          <c:order val="1"/>
          <c:tx>
            <c:strRef>
              <c:f>Лист1!$A$6</c:f>
              <c:strCache>
                <c:ptCount val="1"/>
                <c:pt idx="0">
                  <c:v>y(G)=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Лист1!$B$6:$IV$6</c:f>
              <c:numCache/>
            </c:numRef>
          </c:val>
          <c:smooth val="0"/>
        </c:ser>
        <c:ser>
          <c:idx val="2"/>
          <c:order val="2"/>
          <c:tx>
            <c:strRef>
              <c:f>Лист1!$A$9</c:f>
              <c:strCache>
                <c:ptCount val="1"/>
                <c:pt idx="0">
                  <c:v>y(F)=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Лист1!$B$9:$IV$9</c:f>
              <c:numCache/>
            </c:numRef>
          </c:val>
          <c:smooth val="0"/>
        </c:ser>
        <c:marker val="1"/>
        <c:axId val="62548407"/>
        <c:axId val="26064752"/>
      </c:lineChart>
      <c:catAx>
        <c:axId val="6254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4752"/>
        <c:crosses val="autoZero"/>
        <c:auto val="1"/>
        <c:lblOffset val="100"/>
        <c:tickLblSkip val="1"/>
        <c:noMultiLvlLbl val="0"/>
      </c:catAx>
      <c:valAx>
        <c:axId val="26064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8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391"/>
          <c:w val="0.105"/>
          <c:h val="0.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75"/>
          <c:w val="0.871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y(G)=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Лист1!$B$2:$IV$2</c:f>
              <c:numCache/>
            </c:numRef>
          </c:val>
          <c:smooth val="0"/>
        </c:ser>
        <c:ser>
          <c:idx val="1"/>
          <c:order val="1"/>
          <c:tx>
            <c:strRef>
              <c:f>Лист1!$A$6</c:f>
              <c:strCache>
                <c:ptCount val="1"/>
                <c:pt idx="0">
                  <c:v>y(G)=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Лист1!$B$6:$IV$6</c:f>
              <c:numCache/>
            </c:numRef>
          </c:val>
          <c:smooth val="0"/>
        </c:ser>
        <c:marker val="1"/>
        <c:axId val="33256177"/>
        <c:axId val="30870138"/>
      </c:lineChart>
      <c:catAx>
        <c:axId val="3325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70138"/>
        <c:crosses val="autoZero"/>
        <c:auto val="1"/>
        <c:lblOffset val="100"/>
        <c:tickLblSkip val="1"/>
        <c:noMultiLvlLbl val="0"/>
      </c:catAx>
      <c:valAx>
        <c:axId val="30870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6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4165"/>
          <c:w val="0.100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65"/>
          <c:y val="0.17475"/>
          <c:w val="0.870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Расчеты!$A$112</c:f>
              <c:strCache>
                <c:ptCount val="1"/>
                <c:pt idx="0">
                  <c:v>y(G)=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Расчеты!$B$112:$IV$112</c:f>
              <c:numCache/>
            </c:numRef>
          </c:val>
          <c:smooth val="0"/>
        </c:ser>
        <c:marker val="1"/>
        <c:axId val="46266467"/>
        <c:axId val="13745020"/>
      </c:lineChart>
      <c:catAx>
        <c:axId val="46266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5020"/>
        <c:crosses val="autoZero"/>
        <c:auto val="1"/>
        <c:lblOffset val="100"/>
        <c:tickLblSkip val="1"/>
        <c:noMultiLvlLbl val="0"/>
      </c:catAx>
      <c:valAx>
        <c:axId val="1374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48375"/>
          <c:w val="0.090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Лист1!$A$41</c:f>
              <c:strCache>
                <c:ptCount val="1"/>
                <c:pt idx="0">
                  <c:v>b1=0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Лист1!$B$41:$AA$41</c:f>
              <c:numCache/>
            </c:numRef>
          </c:val>
          <c:smooth val="0"/>
        </c:ser>
        <c:ser>
          <c:idx val="1"/>
          <c:order val="1"/>
          <c:tx>
            <c:strRef>
              <c:f>Лист1!$A$43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Лист1!$B$43:$AA$43</c:f>
              <c:numCache/>
            </c:numRef>
          </c:val>
          <c:smooth val="0"/>
        </c:ser>
        <c:ser>
          <c:idx val="2"/>
          <c:order val="2"/>
          <c:tx>
            <c:strRef>
              <c:f>Лист1!$A$45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Лист1!$B$45:$AA$45</c:f>
              <c:numCache/>
            </c:numRef>
          </c:val>
          <c:smooth val="0"/>
        </c:ser>
        <c:marker val="1"/>
        <c:axId val="9395787"/>
        <c:axId val="17453220"/>
      </c:lineChart>
      <c:catAx>
        <c:axId val="939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220"/>
        <c:crosses val="autoZero"/>
        <c:auto val="1"/>
        <c:lblOffset val="100"/>
        <c:tickLblSkip val="2"/>
        <c:noMultiLvlLbl val="0"/>
      </c:catAx>
      <c:valAx>
        <c:axId val="17453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5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3655"/>
          <c:w val="0.146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Лист1!$A$53</c:f>
              <c:strCache>
                <c:ptCount val="1"/>
                <c:pt idx="0">
                  <c:v>b1=3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Лист1!$B$53:$AA$53</c:f>
              <c:numCache/>
            </c:numRef>
          </c:val>
          <c:smooth val="0"/>
        </c:ser>
        <c:ser>
          <c:idx val="1"/>
          <c:order val="1"/>
          <c:tx>
            <c:strRef>
              <c:f>Лист1!$A$55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Лист1!$B$55:$AA$55</c:f>
              <c:numCache/>
            </c:numRef>
          </c:val>
          <c:smooth val="0"/>
        </c:ser>
        <c:ser>
          <c:idx val="2"/>
          <c:order val="2"/>
          <c:tx>
            <c:strRef>
              <c:f>Лист1!$A$57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Лист1!$B$57:$AA$57</c:f>
              <c:numCache/>
            </c:numRef>
          </c:val>
          <c:smooth val="0"/>
        </c:ser>
        <c:marker val="1"/>
        <c:axId val="22861253"/>
        <c:axId val="4424686"/>
      </c:lineChart>
      <c:catAx>
        <c:axId val="2286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4686"/>
        <c:crosses val="autoZero"/>
        <c:auto val="1"/>
        <c:lblOffset val="100"/>
        <c:tickLblSkip val="2"/>
        <c:noMultiLvlLbl val="0"/>
      </c:catAx>
      <c:valAx>
        <c:axId val="4424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1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3655"/>
          <c:w val="0.146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Лист1!$A$61</c:f>
              <c:strCache>
                <c:ptCount val="1"/>
                <c:pt idx="0">
                  <c:v>a1=6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Лист1!$B$61:$Z$61</c:f>
              <c:numCache/>
            </c:numRef>
          </c:val>
          <c:smooth val="0"/>
        </c:ser>
        <c:ser>
          <c:idx val="1"/>
          <c:order val="1"/>
          <c:tx>
            <c:strRef>
              <c:f>Лист1!$A$63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Лист1!$B$63:$Z$63</c:f>
              <c:numCache/>
            </c:numRef>
          </c:val>
          <c:smooth val="0"/>
        </c:ser>
        <c:ser>
          <c:idx val="2"/>
          <c:order val="2"/>
          <c:tx>
            <c:strRef>
              <c:f>Лист1!$A$65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Лист1!$B$65:$Z$65</c:f>
              <c:numCache/>
            </c:numRef>
          </c:val>
          <c:smooth val="0"/>
        </c:ser>
        <c:marker val="1"/>
        <c:axId val="39822175"/>
        <c:axId val="22855256"/>
      </c:lineChart>
      <c:catAx>
        <c:axId val="3982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55256"/>
        <c:crosses val="autoZero"/>
        <c:auto val="1"/>
        <c:lblOffset val="100"/>
        <c:tickLblSkip val="1"/>
        <c:noMultiLvlLbl val="0"/>
      </c:catAx>
      <c:valAx>
        <c:axId val="22855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22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3655"/>
          <c:w val="0.146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Лист1!$A$84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Лист1!$B$84:$IV$84</c:f>
              <c:numCache/>
            </c:numRef>
          </c:val>
          <c:smooth val="0"/>
        </c:ser>
        <c:ser>
          <c:idx val="1"/>
          <c:order val="1"/>
          <c:tx>
            <c:strRef>
              <c:f>Лист1!$A$85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Лист1!$B$85:$IV$85</c:f>
              <c:numCache/>
            </c:numRef>
          </c:val>
          <c:smooth val="0"/>
        </c:ser>
        <c:marker val="1"/>
        <c:axId val="4370713"/>
        <c:axId val="39336418"/>
      </c:lineChart>
      <c:catAx>
        <c:axId val="437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36418"/>
        <c:crosses val="autoZero"/>
        <c:auto val="1"/>
        <c:lblOffset val="100"/>
        <c:tickLblSkip val="2"/>
        <c:noMultiLvlLbl val="0"/>
      </c:catAx>
      <c:valAx>
        <c:axId val="39336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0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4085"/>
          <c:w val="0.14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14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Лист1!$A$87</c:f>
              <c:strCache>
                <c:ptCount val="1"/>
                <c:pt idx="0">
                  <c:v>∆ 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Лист1!$B$87:$IV$87</c:f>
              <c:numCache/>
            </c:numRef>
          </c:val>
          <c:smooth val="0"/>
        </c:ser>
        <c:ser>
          <c:idx val="1"/>
          <c:order val="1"/>
          <c:tx>
            <c:strRef>
              <c:f>Лист1!$A$88</c:f>
              <c:strCache>
                <c:ptCount val="1"/>
                <c:pt idx="0">
                  <c:v>∆ 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Лист1!$B$88:$IV$88</c:f>
              <c:numCache/>
            </c:numRef>
          </c:val>
          <c:smooth val="0"/>
        </c:ser>
        <c:marker val="1"/>
        <c:axId val="18483443"/>
        <c:axId val="32133260"/>
      </c:lineChart>
      <c:catAx>
        <c:axId val="1848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33260"/>
        <c:crosses val="autoZero"/>
        <c:auto val="1"/>
        <c:lblOffset val="100"/>
        <c:tickLblSkip val="2"/>
        <c:noMultiLvlLbl val="0"/>
      </c:catAx>
      <c:valAx>
        <c:axId val="32133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3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085"/>
          <c:w val="0.125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14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Лист1!$A$93</c:f>
              <c:strCache>
                <c:ptCount val="1"/>
                <c:pt idx="0">
                  <c:v>∆ 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Лист1!$B$93:$IV$93</c:f>
              <c:numCache/>
            </c:numRef>
          </c:val>
          <c:smooth val="0"/>
        </c:ser>
        <c:ser>
          <c:idx val="1"/>
          <c:order val="1"/>
          <c:tx>
            <c:strRef>
              <c:f>Лист1!$A$94</c:f>
              <c:strCache>
                <c:ptCount val="1"/>
                <c:pt idx="0">
                  <c:v>∆ 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Лист1!$B$94:$IV$94</c:f>
              <c:numCache/>
            </c:numRef>
          </c:val>
          <c:smooth val="0"/>
        </c:ser>
        <c:marker val="1"/>
        <c:axId val="20763885"/>
        <c:axId val="52657238"/>
      </c:line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57238"/>
        <c:crosses val="autoZero"/>
        <c:auto val="1"/>
        <c:lblOffset val="100"/>
        <c:tickLblSkip val="2"/>
        <c:noMultiLvlLbl val="0"/>
      </c:catAx>
      <c:valAx>
        <c:axId val="52657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63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085"/>
          <c:w val="0.125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14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Лист1!$A$102</c:f>
              <c:strCache>
                <c:ptCount val="1"/>
                <c:pt idx="0">
                  <c:v>∆ 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Лист1!$B$102:$IV$102</c:f>
              <c:numCache/>
            </c:numRef>
          </c:val>
          <c:smooth val="0"/>
        </c:ser>
        <c:ser>
          <c:idx val="1"/>
          <c:order val="1"/>
          <c:tx>
            <c:strRef>
              <c:f>Лист1!$A$103</c:f>
              <c:strCache>
                <c:ptCount val="1"/>
                <c:pt idx="0">
                  <c:v>∆ 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Лист1!$B$103:$IV$103</c:f>
              <c:numCache/>
            </c:numRef>
          </c:val>
          <c:smooth val="0"/>
        </c:ser>
        <c:marker val="1"/>
        <c:axId val="4153095"/>
        <c:axId val="37377856"/>
      </c:lineChart>
      <c:catAx>
        <c:axId val="415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77856"/>
        <c:crosses val="autoZero"/>
        <c:auto val="1"/>
        <c:lblOffset val="100"/>
        <c:tickLblSkip val="2"/>
        <c:noMultiLvlLbl val="0"/>
      </c:catAx>
      <c:valAx>
        <c:axId val="37377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3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085"/>
          <c:w val="0.125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Лист1!$A$96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Лист1!$B$96:$Z$96</c:f>
              <c:numCache/>
            </c:numRef>
          </c:val>
          <c:smooth val="0"/>
        </c:ser>
        <c:ser>
          <c:idx val="1"/>
          <c:order val="1"/>
          <c:tx>
            <c:strRef>
              <c:f>Лист1!$A$97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Лист1!$B$97:$Z$97</c:f>
              <c:numCache/>
            </c:numRef>
          </c:val>
          <c:smooth val="0"/>
        </c:ser>
        <c:marker val="1"/>
        <c:axId val="856385"/>
        <c:axId val="7707466"/>
      </c:lineChart>
      <c:catAx>
        <c:axId val="85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7466"/>
        <c:crosses val="autoZero"/>
        <c:auto val="1"/>
        <c:lblOffset val="100"/>
        <c:tickLblSkip val="1"/>
        <c:noMultiLvlLbl val="0"/>
      </c:catAx>
      <c:valAx>
        <c:axId val="7707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6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4085"/>
          <c:w val="0.14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Лист1!$A$105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Лист1!$B$105:$Z$105</c:f>
              <c:numCache/>
            </c:numRef>
          </c:val>
          <c:smooth val="0"/>
        </c:ser>
        <c:ser>
          <c:idx val="1"/>
          <c:order val="1"/>
          <c:tx>
            <c:strRef>
              <c:f>Лист1!$A$106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Лист1!$B$106:$Z$106</c:f>
              <c:numCache/>
            </c:numRef>
          </c:val>
          <c:smooth val="0"/>
        </c:ser>
        <c:marker val="1"/>
        <c:axId val="2258331"/>
        <c:axId val="20324980"/>
      </c:lineChart>
      <c:catAx>
        <c:axId val="225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4980"/>
        <c:crosses val="autoZero"/>
        <c:auto val="1"/>
        <c:lblOffset val="100"/>
        <c:tickLblSkip val="1"/>
        <c:noMultiLvlLbl val="0"/>
      </c:catAx>
      <c:valAx>
        <c:axId val="20324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8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4085"/>
          <c:w val="0.14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325"/>
          <c:w val="0.8872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Лист1!$A$137</c:f>
              <c:strCache>
                <c:ptCount val="1"/>
                <c:pt idx="0">
                  <c:v>tF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Лист1!$B$137:$IV$137</c:f>
              <c:numCache/>
            </c:numRef>
          </c:val>
          <c:smooth val="0"/>
        </c:ser>
        <c:ser>
          <c:idx val="1"/>
          <c:order val="1"/>
          <c:tx>
            <c:strRef>
              <c:f>Лист1!$A$138</c:f>
              <c:strCache>
                <c:ptCount val="1"/>
                <c:pt idx="0">
                  <c:v>tG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Лист1!$B$138:$IV$138</c:f>
              <c:numCache/>
            </c:numRef>
          </c:val>
          <c:smooth val="0"/>
        </c:ser>
        <c:marker val="1"/>
        <c:axId val="48707093"/>
        <c:axId val="35710654"/>
      </c:line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10654"/>
        <c:crosses val="autoZero"/>
        <c:auto val="1"/>
        <c:lblOffset val="100"/>
        <c:tickLblSkip val="1"/>
        <c:noMultiLvlLbl val="0"/>
      </c:catAx>
      <c:valAx>
        <c:axId val="35710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7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25"/>
          <c:y val="0.41375"/>
          <c:w val="0.072"/>
          <c:h val="0.1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5375"/>
          <c:w val="0.81725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Расчеты!$A$220</c:f>
              <c:strCache>
                <c:ptCount val="1"/>
                <c:pt idx="0">
                  <c:v>Y(c5)=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Расчеты!$B$220:$IV$220</c:f>
              <c:numCache/>
            </c:numRef>
          </c:val>
          <c:smooth val="0"/>
        </c:ser>
        <c:ser>
          <c:idx val="1"/>
          <c:order val="1"/>
          <c:tx>
            <c:strRef>
              <c:f>Расчеты!$A$222</c:f>
              <c:strCache>
                <c:ptCount val="1"/>
                <c:pt idx="0">
                  <c:v>Yt(c5)=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Расчеты!$B$222:$IV$222</c:f>
              <c:numCache/>
            </c:numRef>
          </c:val>
          <c:smooth val="0"/>
        </c:ser>
        <c:ser>
          <c:idx val="2"/>
          <c:order val="2"/>
          <c:tx>
            <c:strRef>
              <c:f>Расчеты!$A$224</c:f>
              <c:strCache>
                <c:ptCount val="1"/>
                <c:pt idx="0">
                  <c:v>Ytt(c5)=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Расчеты!$B$224:$IV$224</c:f>
              <c:numCache/>
            </c:numRef>
          </c:val>
          <c:smooth val="0"/>
        </c:ser>
        <c:marker val="1"/>
        <c:axId val="56596317"/>
        <c:axId val="39604806"/>
      </c:lineChart>
      <c:catAx>
        <c:axId val="5659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04806"/>
        <c:crosses val="autoZero"/>
        <c:auto val="1"/>
        <c:lblOffset val="100"/>
        <c:tickLblSkip val="2"/>
        <c:noMultiLvlLbl val="0"/>
      </c:catAx>
      <c:valAx>
        <c:axId val="39604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6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328"/>
          <c:w val="0.14275"/>
          <c:h val="0.3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3175"/>
          <c:w val="0.906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Лист1!$A$144</c:f>
              <c:strCache>
                <c:ptCount val="1"/>
                <c:pt idx="0">
                  <c:v>tF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Лист1!$B$144:$IV$144</c:f>
              <c:numCache/>
            </c:numRef>
          </c:val>
          <c:smooth val="0"/>
        </c:ser>
        <c:ser>
          <c:idx val="1"/>
          <c:order val="1"/>
          <c:tx>
            <c:strRef>
              <c:f>Лист1!$A$145</c:f>
              <c:strCache>
                <c:ptCount val="1"/>
                <c:pt idx="0">
                  <c:v>tG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Лист1!$B$145:$IV$145</c:f>
              <c:numCache/>
            </c:numRef>
          </c:val>
          <c:smooth val="0"/>
        </c:ser>
        <c:marker val="1"/>
        <c:axId val="52960431"/>
        <c:axId val="6881832"/>
      </c:lineChart>
      <c:catAx>
        <c:axId val="52960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81832"/>
        <c:crosses val="autoZero"/>
        <c:auto val="1"/>
        <c:lblOffset val="100"/>
        <c:tickLblSkip val="1"/>
        <c:noMultiLvlLbl val="0"/>
      </c:catAx>
      <c:valAx>
        <c:axId val="6881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60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375"/>
          <c:y val="0.41575"/>
          <c:w val="0.06025"/>
          <c:h val="0.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Лист1!$A$43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Лист1!$B$43:$IV$43</c:f>
              <c:numCache/>
            </c:numRef>
          </c:val>
          <c:smooth val="0"/>
        </c:ser>
        <c:ser>
          <c:idx val="1"/>
          <c:order val="1"/>
          <c:tx>
            <c:strRef>
              <c:f>Лист1!$A$45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Лист1!$B$45:$IV$45</c:f>
              <c:numCache/>
            </c:numRef>
          </c:val>
          <c:smooth val="0"/>
        </c:ser>
        <c:marker val="1"/>
        <c:axId val="61936489"/>
        <c:axId val="20557490"/>
      </c:lineChart>
      <c:catAx>
        <c:axId val="6193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57490"/>
        <c:crosses val="autoZero"/>
        <c:auto val="1"/>
        <c:lblOffset val="100"/>
        <c:tickLblSkip val="2"/>
        <c:noMultiLvlLbl val="0"/>
      </c:catAx>
      <c:valAx>
        <c:axId val="20557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36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4085"/>
          <c:w val="0.14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Лист1!$A$43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Лист1!$B$43:$IV$43</c:f>
              <c:numCache/>
            </c:numRef>
          </c:val>
          <c:smooth val="0"/>
        </c:ser>
        <c:ser>
          <c:idx val="1"/>
          <c:order val="1"/>
          <c:tx>
            <c:strRef>
              <c:f>Лист1!$A$45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Лист1!$B$45:$IV$45</c:f>
              <c:numCache/>
            </c:numRef>
          </c:val>
          <c:smooth val="0"/>
        </c:ser>
        <c:ser>
          <c:idx val="2"/>
          <c:order val="2"/>
          <c:tx>
            <c:strRef>
              <c:f>Лист1!$A$144</c:f>
              <c:strCache>
                <c:ptCount val="1"/>
                <c:pt idx="0">
                  <c:v>tF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Лист1!$B$144:$IV$144</c:f>
              <c:numCache/>
            </c:numRef>
          </c:val>
          <c:smooth val="0"/>
        </c:ser>
        <c:ser>
          <c:idx val="3"/>
          <c:order val="3"/>
          <c:tx>
            <c:strRef>
              <c:f>Лист1!$A$145</c:f>
              <c:strCache>
                <c:ptCount val="1"/>
                <c:pt idx="0">
                  <c:v>tG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Лист1!$B$145:$IV$145</c:f>
              <c:numCache/>
            </c:numRef>
          </c:val>
          <c:smooth val="0"/>
        </c:ser>
        <c:marker val="1"/>
        <c:axId val="50799683"/>
        <c:axId val="54543964"/>
      </c:lineChart>
      <c:catAx>
        <c:axId val="50799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3964"/>
        <c:crosses val="autoZero"/>
        <c:auto val="1"/>
        <c:lblOffset val="100"/>
        <c:tickLblSkip val="2"/>
        <c:noMultiLvlLbl val="0"/>
      </c:catAx>
      <c:valAx>
        <c:axId val="54543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9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3225"/>
          <c:w val="0.146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Лист1!$A$49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Лист1!$B$49:$IV$49</c:f>
              <c:numCache/>
            </c:numRef>
          </c:val>
          <c:smooth val="0"/>
        </c:ser>
        <c:ser>
          <c:idx val="1"/>
          <c:order val="1"/>
          <c:tx>
            <c:strRef>
              <c:f>Лист1!$A$51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Лист1!$B$51:$IV$51</c:f>
              <c:numCache/>
            </c:numRef>
          </c:val>
          <c:smooth val="0"/>
        </c:ser>
        <c:ser>
          <c:idx val="2"/>
          <c:order val="2"/>
          <c:tx>
            <c:strRef>
              <c:f>Лист1!$A$137</c:f>
              <c:strCache>
                <c:ptCount val="1"/>
                <c:pt idx="0">
                  <c:v>tF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Лист1!$B$137:$IV$137</c:f>
              <c:numCache/>
            </c:numRef>
          </c:val>
          <c:smooth val="0"/>
        </c:ser>
        <c:ser>
          <c:idx val="3"/>
          <c:order val="3"/>
          <c:tx>
            <c:strRef>
              <c:f>Лист1!$A$138</c:f>
              <c:strCache>
                <c:ptCount val="1"/>
                <c:pt idx="0">
                  <c:v>tG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Лист1!$B$138:$IV$138</c:f>
              <c:numCache/>
            </c:numRef>
          </c:val>
          <c:smooth val="0"/>
        </c:ser>
        <c:marker val="1"/>
        <c:axId val="21133629"/>
        <c:axId val="55984934"/>
      </c:lineChart>
      <c:catAx>
        <c:axId val="21133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84934"/>
        <c:crosses val="autoZero"/>
        <c:auto val="1"/>
        <c:lblOffset val="100"/>
        <c:tickLblSkip val="2"/>
        <c:noMultiLvlLbl val="0"/>
      </c:catAx>
      <c:valAx>
        <c:axId val="55984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33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3225"/>
          <c:w val="0.146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27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Лист1!$A$149</c:f>
              <c:strCache>
                <c:ptCount val="1"/>
                <c:pt idx="0">
                  <c:v>tF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Лист1!$B$149:$IV$149</c:f>
              <c:numCache/>
            </c:numRef>
          </c:val>
          <c:smooth val="0"/>
        </c:ser>
        <c:ser>
          <c:idx val="1"/>
          <c:order val="1"/>
          <c:tx>
            <c:strRef>
              <c:f>Лист1!$A$150</c:f>
              <c:strCache>
                <c:ptCount val="1"/>
                <c:pt idx="0">
                  <c:v>tG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Лист1!$B$150:$IV$150</c:f>
              <c:numCache/>
            </c:numRef>
          </c:val>
          <c:smooth val="0"/>
        </c:ser>
        <c:marker val="1"/>
        <c:axId val="34102359"/>
        <c:axId val="38485776"/>
      </c:line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85776"/>
        <c:crosses val="autoZero"/>
        <c:auto val="1"/>
        <c:lblOffset val="100"/>
        <c:tickLblSkip val="1"/>
        <c:noMultiLvlLbl val="0"/>
      </c:catAx>
      <c:valAx>
        <c:axId val="38485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02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4085"/>
          <c:w val="0.110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Лист1!$A$53</c:f>
              <c:strCache>
                <c:ptCount val="1"/>
                <c:pt idx="0">
                  <c:v>b1=3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Лист1!$B$53:$IV$53</c:f>
              <c:numCache/>
            </c:numRef>
          </c:val>
          <c:smooth val="0"/>
        </c:ser>
        <c:ser>
          <c:idx val="1"/>
          <c:order val="1"/>
          <c:tx>
            <c:strRef>
              <c:f>Лист1!$A$55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Лист1!$B$55:$IV$55</c:f>
              <c:numCache/>
            </c:numRef>
          </c:val>
          <c:smooth val="0"/>
        </c:ser>
        <c:ser>
          <c:idx val="2"/>
          <c:order val="2"/>
          <c:tx>
            <c:strRef>
              <c:f>Лист1!$A$57</c:f>
              <c:strCache>
                <c:ptCount val="1"/>
                <c:pt idx="0">
                  <c:v>y(G)=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Лист1!$B$57:$IV$57</c:f>
              <c:numCache/>
            </c:numRef>
          </c:val>
          <c:smooth val="0"/>
        </c:ser>
        <c:ser>
          <c:idx val="3"/>
          <c:order val="3"/>
          <c:tx>
            <c:strRef>
              <c:f>Лист1!$A$149</c:f>
              <c:strCache>
                <c:ptCount val="1"/>
                <c:pt idx="0">
                  <c:v>tF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Лист1!$B$149:$IV$149</c:f>
              <c:numCache/>
            </c:numRef>
          </c:val>
          <c:smooth val="0"/>
        </c:ser>
        <c:ser>
          <c:idx val="4"/>
          <c:order val="4"/>
          <c:tx>
            <c:strRef>
              <c:f>Лист1!$A$150</c:f>
              <c:strCache>
                <c:ptCount val="1"/>
                <c:pt idx="0">
                  <c:v>tG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Лист1!$B$150:$IV$150</c:f>
              <c:numCache/>
            </c:numRef>
          </c:val>
          <c:smooth val="0"/>
        </c:ser>
        <c:marker val="1"/>
        <c:axId val="10827665"/>
        <c:axId val="30340122"/>
      </c:lineChart>
      <c:catAx>
        <c:axId val="1082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40122"/>
        <c:crosses val="autoZero"/>
        <c:auto val="1"/>
        <c:lblOffset val="100"/>
        <c:tickLblSkip val="2"/>
        <c:noMultiLvlLbl val="0"/>
      </c:catAx>
      <c:valAx>
        <c:axId val="30340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27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2795"/>
          <c:w val="0.146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Лист2!$B$1:$IV$1</c:f>
              <c:numCache/>
            </c:numRef>
          </c:val>
          <c:smooth val="0"/>
        </c:ser>
        <c:ser>
          <c:idx val="1"/>
          <c:order val="1"/>
          <c:tx>
            <c:strRef>
              <c:f>Лист2!$A$2</c:f>
              <c:strCache>
                <c:ptCount val="1"/>
                <c:pt idx="0">
                  <c:v>x(F)=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Лист2!$B$2:$IV$2</c:f>
              <c:numCache/>
            </c:numRef>
          </c:val>
          <c:smooth val="0"/>
        </c:ser>
        <c:ser>
          <c:idx val="2"/>
          <c:order val="2"/>
          <c:tx>
            <c:strRef>
              <c:f>Лист2!$A$3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Лист2!$B$3:$IV$3</c:f>
              <c:numCache/>
            </c:numRef>
          </c:val>
          <c:smooth val="0"/>
        </c:ser>
        <c:marker val="1"/>
        <c:axId val="4625643"/>
        <c:axId val="41630788"/>
      </c:lineChart>
      <c:catAx>
        <c:axId val="46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30788"/>
        <c:crosses val="autoZero"/>
        <c:auto val="1"/>
        <c:lblOffset val="100"/>
        <c:tickLblSkip val="13"/>
        <c:noMultiLvlLbl val="0"/>
      </c:catAx>
      <c:valAx>
        <c:axId val="41630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3655"/>
          <c:w val="0.1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5"/>
          <c:y val="0.1825"/>
          <c:w val="0.754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Лист2!$B$1:$IV$1</c:f>
              <c:numCache/>
            </c:numRef>
          </c:val>
          <c:smooth val="0"/>
        </c:ser>
        <c:ser>
          <c:idx val="1"/>
          <c:order val="1"/>
          <c:tx>
            <c:strRef>
              <c:f>Лист2!$A$2</c:f>
              <c:strCache>
                <c:ptCount val="1"/>
                <c:pt idx="0">
                  <c:v>x(F)=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Лист2!$B$2:$IV$2</c:f>
              <c:numCache/>
            </c:numRef>
          </c:val>
          <c:smooth val="0"/>
        </c:ser>
        <c:ser>
          <c:idx val="2"/>
          <c:order val="2"/>
          <c:tx>
            <c:strRef>
              <c:f>Лист2!$A$3</c:f>
              <c:strCache>
                <c:ptCount val="1"/>
                <c:pt idx="0">
                  <c:v>y(F)=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Лист2!$B$3:$IV$3</c:f>
              <c:numCache/>
            </c:numRef>
          </c:val>
          <c:smooth val="0"/>
        </c:ser>
        <c:marker val="1"/>
        <c:axId val="39132773"/>
        <c:axId val="16650638"/>
      </c:line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50638"/>
        <c:crosses val="autoZero"/>
        <c:auto val="1"/>
        <c:lblOffset val="100"/>
        <c:tickLblSkip val="14"/>
        <c:noMultiLvlLbl val="0"/>
      </c:catAx>
      <c:valAx>
        <c:axId val="16650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32773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44075"/>
          <c:w val="0.1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8"/>
          <c:h val="0.9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Расчеты!$22:$22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Расчеты!$24:$24</c:f>
              <c:numCache/>
            </c:numRef>
          </c:val>
          <c:smooth val="0"/>
        </c:ser>
        <c:marker val="1"/>
        <c:axId val="20898935"/>
        <c:axId val="53872688"/>
      </c:line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72688"/>
        <c:crosses val="autoZero"/>
        <c:auto val="1"/>
        <c:lblOffset val="100"/>
        <c:tickLblSkip val="1"/>
        <c:noMultiLvlLbl val="0"/>
      </c:catAx>
      <c:valAx>
        <c:axId val="53872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98935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90025"/>
          <c:y val="0.3655"/>
          <c:w val="0.092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09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Расчеты!$A$93</c:f>
              <c:strCache>
                <c:ptCount val="1"/>
                <c:pt idx="0">
                  <c:v>yt=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Расчеты!$B$93:$IV$93</c:f>
              <c:numCache/>
            </c:numRef>
          </c:val>
          <c:smooth val="0"/>
        </c:ser>
        <c:ser>
          <c:idx val="1"/>
          <c:order val="1"/>
          <c:tx>
            <c:strRef>
              <c:f>Расчеты!$A$95</c:f>
              <c:strCache>
                <c:ptCount val="1"/>
                <c:pt idx="0">
                  <c:v>ytt=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Расчеты!$B$95:$IV$95</c:f>
              <c:numCache/>
            </c:numRef>
          </c:val>
          <c:smooth val="0"/>
        </c:ser>
        <c:marker val="1"/>
        <c:axId val="15092145"/>
        <c:axId val="1611578"/>
      </c:line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1578"/>
        <c:crosses val="autoZero"/>
        <c:auto val="1"/>
        <c:lblOffset val="100"/>
        <c:tickLblSkip val="2"/>
        <c:noMultiLvlLbl val="0"/>
      </c:catAx>
      <c:valAx>
        <c:axId val="1611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92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085"/>
          <c:w val="0.1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5"/>
          <c:w val="0.8147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Расчеты!$A$97</c:f>
              <c:strCache>
                <c:ptCount val="1"/>
                <c:pt idx="0">
                  <c:v>∆ 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Расчеты!$B$97:$IV$97</c:f>
              <c:numCache/>
            </c:numRef>
          </c:val>
          <c:smooth val="0"/>
        </c:ser>
        <c:ser>
          <c:idx val="1"/>
          <c:order val="1"/>
          <c:tx>
            <c:strRef>
              <c:f>Расчеты!$A$118</c:f>
              <c:strCache>
                <c:ptCount val="1"/>
                <c:pt idx="0">
                  <c:v>∆ 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Расчеты!$B$118:$IV$118</c:f>
              <c:numCache/>
            </c:numRef>
          </c:val>
          <c:smooth val="0"/>
        </c:ser>
        <c:marker val="1"/>
        <c:axId val="14504203"/>
        <c:axId val="63428964"/>
      </c:line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8964"/>
        <c:crosses val="autoZero"/>
        <c:auto val="1"/>
        <c:lblOffset val="100"/>
        <c:tickLblSkip val="2"/>
        <c:noMultiLvlLbl val="0"/>
      </c:catAx>
      <c:valAx>
        <c:axId val="63428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04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0875"/>
          <c:w val="0.12525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75"/>
          <c:w val="0.8895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Расчеты!$A$71</c:f>
              <c:strCache>
                <c:ptCount val="1"/>
                <c:pt idx="0">
                  <c:v>∆θ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Расчеты!$B$71:$IV$71</c:f>
              <c:numCache/>
            </c:numRef>
          </c:val>
          <c:smooth val="0"/>
        </c:ser>
        <c:ser>
          <c:idx val="1"/>
          <c:order val="1"/>
          <c:tx>
            <c:strRef>
              <c:f>Расчеты!$A$72</c:f>
              <c:strCache>
                <c:ptCount val="1"/>
                <c:pt idx="0">
                  <c:v>θt=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Расчеты!$B$72:$IV$72</c:f>
              <c:numCache/>
            </c:numRef>
          </c:val>
          <c:smooth val="0"/>
        </c:ser>
        <c:ser>
          <c:idx val="2"/>
          <c:order val="2"/>
          <c:tx>
            <c:strRef>
              <c:f>Расчеты!$A$75</c:f>
              <c:strCache>
                <c:ptCount val="1"/>
                <c:pt idx="0">
                  <c:v>θtt=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Расчеты!$B$75:$IV$75</c:f>
              <c:numCache/>
            </c:numRef>
          </c:val>
          <c:smooth val="0"/>
        </c:ser>
        <c:marker val="1"/>
        <c:axId val="33989765"/>
        <c:axId val="37472430"/>
      </c:line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2430"/>
        <c:crosses val="autoZero"/>
        <c:auto val="1"/>
        <c:lblOffset val="100"/>
        <c:tickLblSkip val="1"/>
        <c:noMultiLvlLbl val="0"/>
      </c:catAx>
      <c:valAx>
        <c:axId val="37472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89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"/>
          <c:y val="0.3655"/>
          <c:w val="0.083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Relationship Id="rId6" Type="http://schemas.openxmlformats.org/officeDocument/2006/relationships/chart" Target="/xl/charts/chart41.xml" /><Relationship Id="rId7" Type="http://schemas.openxmlformats.org/officeDocument/2006/relationships/chart" Target="/xl/charts/chart42.xml" /><Relationship Id="rId8" Type="http://schemas.openxmlformats.org/officeDocument/2006/relationships/chart" Target="/xl/charts/chart43.xml" /><Relationship Id="rId9" Type="http://schemas.openxmlformats.org/officeDocument/2006/relationships/chart" Target="/xl/charts/chart44.xml" /><Relationship Id="rId10" Type="http://schemas.openxmlformats.org/officeDocument/2006/relationships/chart" Target="/xl/charts/chart45.xml" /><Relationship Id="rId11" Type="http://schemas.openxmlformats.org/officeDocument/2006/relationships/chart" Target="/xl/charts/chart46.xml" /><Relationship Id="rId12" Type="http://schemas.openxmlformats.org/officeDocument/2006/relationships/chart" Target="/xl/charts/chart47.xml" /><Relationship Id="rId13" Type="http://schemas.openxmlformats.org/officeDocument/2006/relationships/chart" Target="/xl/charts/chart48.xml" /><Relationship Id="rId14" Type="http://schemas.openxmlformats.org/officeDocument/2006/relationships/chart" Target="/xl/charts/chart49.xml" /><Relationship Id="rId15" Type="http://schemas.openxmlformats.org/officeDocument/2006/relationships/chart" Target="/xl/charts/chart50.xml" /><Relationship Id="rId16" Type="http://schemas.openxmlformats.org/officeDocument/2006/relationships/chart" Target="/xl/charts/chart51.xml" /><Relationship Id="rId17" Type="http://schemas.openxmlformats.org/officeDocument/2006/relationships/chart" Target="/xl/charts/chart52.xml" /><Relationship Id="rId18" Type="http://schemas.openxmlformats.org/officeDocument/2006/relationships/chart" Target="/xl/charts/chart53.xml" /><Relationship Id="rId19" Type="http://schemas.openxmlformats.org/officeDocument/2006/relationships/chart" Target="/xl/charts/chart54.xml" /><Relationship Id="rId20" Type="http://schemas.openxmlformats.org/officeDocument/2006/relationships/chart" Target="/xl/charts/chart5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79</xdr:row>
      <xdr:rowOff>95250</xdr:rowOff>
    </xdr:from>
    <xdr:to>
      <xdr:col>16</xdr:col>
      <xdr:colOff>504825</xdr:colOff>
      <xdr:row>94</xdr:row>
      <xdr:rowOff>66675</xdr:rowOff>
    </xdr:to>
    <xdr:graphicFrame>
      <xdr:nvGraphicFramePr>
        <xdr:cNvPr id="1" name="Chart 1115"/>
        <xdr:cNvGraphicFramePr/>
      </xdr:nvGraphicFramePr>
      <xdr:xfrm>
        <a:off x="5038725" y="13134975"/>
        <a:ext cx="66960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79</xdr:row>
      <xdr:rowOff>9525</xdr:rowOff>
    </xdr:from>
    <xdr:to>
      <xdr:col>17</xdr:col>
      <xdr:colOff>171450</xdr:colOff>
      <xdr:row>93</xdr:row>
      <xdr:rowOff>133350</xdr:rowOff>
    </xdr:to>
    <xdr:graphicFrame>
      <xdr:nvGraphicFramePr>
        <xdr:cNvPr id="2" name="Chart 1116"/>
        <xdr:cNvGraphicFramePr/>
      </xdr:nvGraphicFramePr>
      <xdr:xfrm>
        <a:off x="5334000" y="13049250"/>
        <a:ext cx="66960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180975</xdr:colOff>
      <xdr:row>63</xdr:row>
      <xdr:rowOff>152400</xdr:rowOff>
    </xdr:from>
    <xdr:to>
      <xdr:col>17</xdr:col>
      <xdr:colOff>600075</xdr:colOff>
      <xdr:row>76</xdr:row>
      <xdr:rowOff>0</xdr:rowOff>
    </xdr:to>
    <xdr:graphicFrame>
      <xdr:nvGraphicFramePr>
        <xdr:cNvPr id="3" name="Chart 1122"/>
        <xdr:cNvGraphicFramePr/>
      </xdr:nvGraphicFramePr>
      <xdr:xfrm>
        <a:off x="5753100" y="10572750"/>
        <a:ext cx="670560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457200</xdr:colOff>
      <xdr:row>155</xdr:row>
      <xdr:rowOff>95250</xdr:rowOff>
    </xdr:from>
    <xdr:to>
      <xdr:col>20</xdr:col>
      <xdr:colOff>238125</xdr:colOff>
      <xdr:row>170</xdr:row>
      <xdr:rowOff>28575</xdr:rowOff>
    </xdr:to>
    <xdr:graphicFrame>
      <xdr:nvGraphicFramePr>
        <xdr:cNvPr id="4" name="Chart 1123"/>
        <xdr:cNvGraphicFramePr/>
      </xdr:nvGraphicFramePr>
      <xdr:xfrm>
        <a:off x="7286625" y="25727025"/>
        <a:ext cx="669607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381000</xdr:colOff>
      <xdr:row>222</xdr:row>
      <xdr:rowOff>0</xdr:rowOff>
    </xdr:from>
    <xdr:to>
      <xdr:col>23</xdr:col>
      <xdr:colOff>161925</xdr:colOff>
      <xdr:row>233</xdr:row>
      <xdr:rowOff>19050</xdr:rowOff>
    </xdr:to>
    <xdr:graphicFrame>
      <xdr:nvGraphicFramePr>
        <xdr:cNvPr id="5" name="Chart 1125"/>
        <xdr:cNvGraphicFramePr/>
      </xdr:nvGraphicFramePr>
      <xdr:xfrm>
        <a:off x="9096375" y="36785550"/>
        <a:ext cx="66960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600075</xdr:colOff>
      <xdr:row>9</xdr:row>
      <xdr:rowOff>19050</xdr:rowOff>
    </xdr:from>
    <xdr:to>
      <xdr:col>21</xdr:col>
      <xdr:colOff>342900</xdr:colOff>
      <xdr:row>25</xdr:row>
      <xdr:rowOff>133350</xdr:rowOff>
    </xdr:to>
    <xdr:graphicFrame>
      <xdr:nvGraphicFramePr>
        <xdr:cNvPr id="6" name="Диаграмма 6"/>
        <xdr:cNvGraphicFramePr/>
      </xdr:nvGraphicFramePr>
      <xdr:xfrm>
        <a:off x="6800850" y="1524000"/>
        <a:ext cx="79152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285750</xdr:colOff>
      <xdr:row>0</xdr:row>
      <xdr:rowOff>76200</xdr:rowOff>
    </xdr:from>
    <xdr:to>
      <xdr:col>24</xdr:col>
      <xdr:colOff>457200</xdr:colOff>
      <xdr:row>16</xdr:row>
      <xdr:rowOff>152400</xdr:rowOff>
    </xdr:to>
    <xdr:graphicFrame>
      <xdr:nvGraphicFramePr>
        <xdr:cNvPr id="7" name="Диаграмма 14"/>
        <xdr:cNvGraphicFramePr/>
      </xdr:nvGraphicFramePr>
      <xdr:xfrm>
        <a:off x="11515725" y="76200"/>
        <a:ext cx="520065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371475</xdr:colOff>
      <xdr:row>102</xdr:row>
      <xdr:rowOff>0</xdr:rowOff>
    </xdr:from>
    <xdr:to>
      <xdr:col>19</xdr:col>
      <xdr:colOff>542925</xdr:colOff>
      <xdr:row>119</xdr:row>
      <xdr:rowOff>95250</xdr:rowOff>
    </xdr:to>
    <xdr:graphicFrame>
      <xdr:nvGraphicFramePr>
        <xdr:cNvPr id="8" name="Диаграмма 10"/>
        <xdr:cNvGraphicFramePr/>
      </xdr:nvGraphicFramePr>
      <xdr:xfrm>
        <a:off x="8458200" y="16830675"/>
        <a:ext cx="5200650" cy="2905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361950</xdr:colOff>
      <xdr:row>261</xdr:row>
      <xdr:rowOff>9525</xdr:rowOff>
    </xdr:from>
    <xdr:to>
      <xdr:col>26</xdr:col>
      <xdr:colOff>447675</xdr:colOff>
      <xdr:row>277</xdr:row>
      <xdr:rowOff>95250</xdr:rowOff>
    </xdr:to>
    <xdr:graphicFrame>
      <xdr:nvGraphicFramePr>
        <xdr:cNvPr id="9" name="Диаграмма 9"/>
        <xdr:cNvGraphicFramePr/>
      </xdr:nvGraphicFramePr>
      <xdr:xfrm>
        <a:off x="9705975" y="43281600"/>
        <a:ext cx="82581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19050</xdr:colOff>
      <xdr:row>121</xdr:row>
      <xdr:rowOff>9525</xdr:rowOff>
    </xdr:from>
    <xdr:to>
      <xdr:col>25</xdr:col>
      <xdr:colOff>190500</xdr:colOff>
      <xdr:row>137</xdr:row>
      <xdr:rowOff>95250</xdr:rowOff>
    </xdr:to>
    <xdr:graphicFrame>
      <xdr:nvGraphicFramePr>
        <xdr:cNvPr id="10" name="Диаграмма 11"/>
        <xdr:cNvGraphicFramePr/>
      </xdr:nvGraphicFramePr>
      <xdr:xfrm>
        <a:off x="11877675" y="19992975"/>
        <a:ext cx="52006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476250</xdr:colOff>
      <xdr:row>329</xdr:row>
      <xdr:rowOff>142875</xdr:rowOff>
    </xdr:from>
    <xdr:to>
      <xdr:col>19</xdr:col>
      <xdr:colOff>57150</xdr:colOff>
      <xdr:row>342</xdr:row>
      <xdr:rowOff>152400</xdr:rowOff>
    </xdr:to>
    <xdr:graphicFrame>
      <xdr:nvGraphicFramePr>
        <xdr:cNvPr id="11" name="Диаграмма 11"/>
        <xdr:cNvGraphicFramePr/>
      </xdr:nvGraphicFramePr>
      <xdr:xfrm>
        <a:off x="4162425" y="54492525"/>
        <a:ext cx="9010650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171450</xdr:colOff>
      <xdr:row>20</xdr:row>
      <xdr:rowOff>85725</xdr:rowOff>
    </xdr:from>
    <xdr:to>
      <xdr:col>20</xdr:col>
      <xdr:colOff>381000</xdr:colOff>
      <xdr:row>37</xdr:row>
      <xdr:rowOff>9525</xdr:rowOff>
    </xdr:to>
    <xdr:graphicFrame>
      <xdr:nvGraphicFramePr>
        <xdr:cNvPr id="12" name="Диаграмма 12"/>
        <xdr:cNvGraphicFramePr/>
      </xdr:nvGraphicFramePr>
      <xdr:xfrm>
        <a:off x="6372225" y="3400425"/>
        <a:ext cx="77533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228600</xdr:colOff>
      <xdr:row>20</xdr:row>
      <xdr:rowOff>76200</xdr:rowOff>
    </xdr:from>
    <xdr:to>
      <xdr:col>21</xdr:col>
      <xdr:colOff>304800</xdr:colOff>
      <xdr:row>35</xdr:row>
      <xdr:rowOff>38100</xdr:rowOff>
    </xdr:to>
    <xdr:graphicFrame>
      <xdr:nvGraphicFramePr>
        <xdr:cNvPr id="13" name="Диаграмма 13"/>
        <xdr:cNvGraphicFramePr/>
      </xdr:nvGraphicFramePr>
      <xdr:xfrm>
        <a:off x="6429375" y="3390900"/>
        <a:ext cx="8248650" cy="2457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123825</xdr:colOff>
      <xdr:row>75</xdr:row>
      <xdr:rowOff>47625</xdr:rowOff>
    </xdr:from>
    <xdr:to>
      <xdr:col>19</xdr:col>
      <xdr:colOff>9525</xdr:colOff>
      <xdr:row>91</xdr:row>
      <xdr:rowOff>152400</xdr:rowOff>
    </xdr:to>
    <xdr:graphicFrame>
      <xdr:nvGraphicFramePr>
        <xdr:cNvPr id="14" name="Диаграмма 15"/>
        <xdr:cNvGraphicFramePr/>
      </xdr:nvGraphicFramePr>
      <xdr:xfrm>
        <a:off x="6324600" y="12420600"/>
        <a:ext cx="680085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123825</xdr:colOff>
      <xdr:row>78</xdr:row>
      <xdr:rowOff>47625</xdr:rowOff>
    </xdr:from>
    <xdr:to>
      <xdr:col>20</xdr:col>
      <xdr:colOff>561975</xdr:colOff>
      <xdr:row>94</xdr:row>
      <xdr:rowOff>161925</xdr:rowOff>
    </xdr:to>
    <xdr:graphicFrame>
      <xdr:nvGraphicFramePr>
        <xdr:cNvPr id="15" name="Диаграмма 16"/>
        <xdr:cNvGraphicFramePr/>
      </xdr:nvGraphicFramePr>
      <xdr:xfrm>
        <a:off x="6324600" y="12915900"/>
        <a:ext cx="79819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123825</xdr:colOff>
      <xdr:row>81</xdr:row>
      <xdr:rowOff>47625</xdr:rowOff>
    </xdr:from>
    <xdr:to>
      <xdr:col>18</xdr:col>
      <xdr:colOff>409575</xdr:colOff>
      <xdr:row>98</xdr:row>
      <xdr:rowOff>152400</xdr:rowOff>
    </xdr:to>
    <xdr:graphicFrame>
      <xdr:nvGraphicFramePr>
        <xdr:cNvPr id="16" name="Диаграмма 17"/>
        <xdr:cNvGraphicFramePr/>
      </xdr:nvGraphicFramePr>
      <xdr:xfrm>
        <a:off x="6324600" y="13411200"/>
        <a:ext cx="6572250" cy="2905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123825</xdr:colOff>
      <xdr:row>81</xdr:row>
      <xdr:rowOff>47625</xdr:rowOff>
    </xdr:from>
    <xdr:to>
      <xdr:col>19</xdr:col>
      <xdr:colOff>333375</xdr:colOff>
      <xdr:row>98</xdr:row>
      <xdr:rowOff>152400</xdr:rowOff>
    </xdr:to>
    <xdr:graphicFrame>
      <xdr:nvGraphicFramePr>
        <xdr:cNvPr id="17" name="Диаграмма 18"/>
        <xdr:cNvGraphicFramePr/>
      </xdr:nvGraphicFramePr>
      <xdr:xfrm>
        <a:off x="6324600" y="13411200"/>
        <a:ext cx="7124700" cy="2905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123825</xdr:colOff>
      <xdr:row>103</xdr:row>
      <xdr:rowOff>85725</xdr:rowOff>
    </xdr:from>
    <xdr:to>
      <xdr:col>17</xdr:col>
      <xdr:colOff>295275</xdr:colOff>
      <xdr:row>121</xdr:row>
      <xdr:rowOff>0</xdr:rowOff>
    </xdr:to>
    <xdr:graphicFrame>
      <xdr:nvGraphicFramePr>
        <xdr:cNvPr id="18" name="Диаграмма 19"/>
        <xdr:cNvGraphicFramePr/>
      </xdr:nvGraphicFramePr>
      <xdr:xfrm>
        <a:off x="6953250" y="17078325"/>
        <a:ext cx="5200650" cy="2905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123825</xdr:colOff>
      <xdr:row>103</xdr:row>
      <xdr:rowOff>47625</xdr:rowOff>
    </xdr:from>
    <xdr:to>
      <xdr:col>16</xdr:col>
      <xdr:colOff>295275</xdr:colOff>
      <xdr:row>120</xdr:row>
      <xdr:rowOff>133350</xdr:rowOff>
    </xdr:to>
    <xdr:graphicFrame>
      <xdr:nvGraphicFramePr>
        <xdr:cNvPr id="19" name="Диаграмма 20"/>
        <xdr:cNvGraphicFramePr/>
      </xdr:nvGraphicFramePr>
      <xdr:xfrm>
        <a:off x="6324600" y="17040225"/>
        <a:ext cx="5200650" cy="29051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123825</xdr:colOff>
      <xdr:row>93</xdr:row>
      <xdr:rowOff>47625</xdr:rowOff>
    </xdr:from>
    <xdr:to>
      <xdr:col>17</xdr:col>
      <xdr:colOff>552450</xdr:colOff>
      <xdr:row>110</xdr:row>
      <xdr:rowOff>123825</xdr:rowOff>
    </xdr:to>
    <xdr:graphicFrame>
      <xdr:nvGraphicFramePr>
        <xdr:cNvPr id="20" name="Диаграмма 21"/>
        <xdr:cNvGraphicFramePr/>
      </xdr:nvGraphicFramePr>
      <xdr:xfrm>
        <a:off x="6324600" y="15382875"/>
        <a:ext cx="6086475" cy="2905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123825</xdr:colOff>
      <xdr:row>93</xdr:row>
      <xdr:rowOff>47625</xdr:rowOff>
    </xdr:from>
    <xdr:to>
      <xdr:col>16</xdr:col>
      <xdr:colOff>295275</xdr:colOff>
      <xdr:row>110</xdr:row>
      <xdr:rowOff>123825</xdr:rowOff>
    </xdr:to>
    <xdr:graphicFrame>
      <xdr:nvGraphicFramePr>
        <xdr:cNvPr id="21" name="Диаграмма 22"/>
        <xdr:cNvGraphicFramePr/>
      </xdr:nvGraphicFramePr>
      <xdr:xfrm>
        <a:off x="6324600" y="15382875"/>
        <a:ext cx="5200650" cy="2905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14</xdr:col>
      <xdr:colOff>533400</xdr:colOff>
      <xdr:row>72</xdr:row>
      <xdr:rowOff>0</xdr:rowOff>
    </xdr:from>
    <xdr:to>
      <xdr:col>23</xdr:col>
      <xdr:colOff>76200</xdr:colOff>
      <xdr:row>88</xdr:row>
      <xdr:rowOff>95250</xdr:rowOff>
    </xdr:to>
    <xdr:graphicFrame>
      <xdr:nvGraphicFramePr>
        <xdr:cNvPr id="22" name="Диаграмма 23"/>
        <xdr:cNvGraphicFramePr/>
      </xdr:nvGraphicFramePr>
      <xdr:xfrm>
        <a:off x="10506075" y="11877675"/>
        <a:ext cx="5200650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123825</xdr:colOff>
      <xdr:row>12</xdr:row>
      <xdr:rowOff>47625</xdr:rowOff>
    </xdr:from>
    <xdr:to>
      <xdr:col>16</xdr:col>
      <xdr:colOff>295275</xdr:colOff>
      <xdr:row>28</xdr:row>
      <xdr:rowOff>161925</xdr:rowOff>
    </xdr:to>
    <xdr:graphicFrame>
      <xdr:nvGraphicFramePr>
        <xdr:cNvPr id="23" name="Диаграмма 25"/>
        <xdr:cNvGraphicFramePr/>
      </xdr:nvGraphicFramePr>
      <xdr:xfrm>
        <a:off x="6324600" y="2047875"/>
        <a:ext cx="5200650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228600</xdr:colOff>
      <xdr:row>26</xdr:row>
      <xdr:rowOff>85725</xdr:rowOff>
    </xdr:from>
    <xdr:to>
      <xdr:col>16</xdr:col>
      <xdr:colOff>400050</xdr:colOff>
      <xdr:row>43</xdr:row>
      <xdr:rowOff>19050</xdr:rowOff>
    </xdr:to>
    <xdr:graphicFrame>
      <xdr:nvGraphicFramePr>
        <xdr:cNvPr id="24" name="Диаграмма 30"/>
        <xdr:cNvGraphicFramePr/>
      </xdr:nvGraphicFramePr>
      <xdr:xfrm>
        <a:off x="6429375" y="4381500"/>
        <a:ext cx="5200650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400050</xdr:colOff>
      <xdr:row>117</xdr:row>
      <xdr:rowOff>114300</xdr:rowOff>
    </xdr:from>
    <xdr:to>
      <xdr:col>16</xdr:col>
      <xdr:colOff>571500</xdr:colOff>
      <xdr:row>135</xdr:row>
      <xdr:rowOff>28575</xdr:rowOff>
    </xdr:to>
    <xdr:graphicFrame>
      <xdr:nvGraphicFramePr>
        <xdr:cNvPr id="25" name="Диаграмма 31"/>
        <xdr:cNvGraphicFramePr/>
      </xdr:nvGraphicFramePr>
      <xdr:xfrm>
        <a:off x="6600825" y="19431000"/>
        <a:ext cx="5200650" cy="2905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228600</xdr:colOff>
      <xdr:row>127</xdr:row>
      <xdr:rowOff>57150</xdr:rowOff>
    </xdr:from>
    <xdr:to>
      <xdr:col>16</xdr:col>
      <xdr:colOff>400050</xdr:colOff>
      <xdr:row>143</xdr:row>
      <xdr:rowOff>123825</xdr:rowOff>
    </xdr:to>
    <xdr:graphicFrame>
      <xdr:nvGraphicFramePr>
        <xdr:cNvPr id="26" name="Диаграмма 32"/>
        <xdr:cNvGraphicFramePr/>
      </xdr:nvGraphicFramePr>
      <xdr:xfrm>
        <a:off x="6429375" y="21031200"/>
        <a:ext cx="5200650" cy="2743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228600</xdr:colOff>
      <xdr:row>151</xdr:row>
      <xdr:rowOff>57150</xdr:rowOff>
    </xdr:from>
    <xdr:to>
      <xdr:col>16</xdr:col>
      <xdr:colOff>400050</xdr:colOff>
      <xdr:row>167</xdr:row>
      <xdr:rowOff>133350</xdr:rowOff>
    </xdr:to>
    <xdr:graphicFrame>
      <xdr:nvGraphicFramePr>
        <xdr:cNvPr id="27" name="Диаграмма 33"/>
        <xdr:cNvGraphicFramePr/>
      </xdr:nvGraphicFramePr>
      <xdr:xfrm>
        <a:off x="6429375" y="25022175"/>
        <a:ext cx="5200650" cy="2743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228600</xdr:colOff>
      <xdr:row>166</xdr:row>
      <xdr:rowOff>57150</xdr:rowOff>
    </xdr:from>
    <xdr:to>
      <xdr:col>16</xdr:col>
      <xdr:colOff>400050</xdr:colOff>
      <xdr:row>182</xdr:row>
      <xdr:rowOff>123825</xdr:rowOff>
    </xdr:to>
    <xdr:graphicFrame>
      <xdr:nvGraphicFramePr>
        <xdr:cNvPr id="28" name="Диаграмма 34"/>
        <xdr:cNvGraphicFramePr/>
      </xdr:nvGraphicFramePr>
      <xdr:xfrm>
        <a:off x="6429375" y="27517725"/>
        <a:ext cx="5200650" cy="2743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228600</xdr:colOff>
      <xdr:row>99</xdr:row>
      <xdr:rowOff>57150</xdr:rowOff>
    </xdr:from>
    <xdr:to>
      <xdr:col>16</xdr:col>
      <xdr:colOff>400050</xdr:colOff>
      <xdr:row>115</xdr:row>
      <xdr:rowOff>161925</xdr:rowOff>
    </xdr:to>
    <xdr:graphicFrame>
      <xdr:nvGraphicFramePr>
        <xdr:cNvPr id="29" name="Диаграмма 35"/>
        <xdr:cNvGraphicFramePr/>
      </xdr:nvGraphicFramePr>
      <xdr:xfrm>
        <a:off x="6429375" y="16392525"/>
        <a:ext cx="5200650" cy="27432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228600</xdr:colOff>
      <xdr:row>89</xdr:row>
      <xdr:rowOff>57150</xdr:rowOff>
    </xdr:from>
    <xdr:to>
      <xdr:col>16</xdr:col>
      <xdr:colOff>400050</xdr:colOff>
      <xdr:row>107</xdr:row>
      <xdr:rowOff>0</xdr:rowOff>
    </xdr:to>
    <xdr:graphicFrame>
      <xdr:nvGraphicFramePr>
        <xdr:cNvPr id="30" name="Диаграмма 36"/>
        <xdr:cNvGraphicFramePr/>
      </xdr:nvGraphicFramePr>
      <xdr:xfrm>
        <a:off x="6429375" y="14754225"/>
        <a:ext cx="5200650" cy="29051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8</xdr:col>
      <xdr:colOff>228600</xdr:colOff>
      <xdr:row>89</xdr:row>
      <xdr:rowOff>57150</xdr:rowOff>
    </xdr:from>
    <xdr:to>
      <xdr:col>16</xdr:col>
      <xdr:colOff>400050</xdr:colOff>
      <xdr:row>107</xdr:row>
      <xdr:rowOff>0</xdr:rowOff>
    </xdr:to>
    <xdr:graphicFrame>
      <xdr:nvGraphicFramePr>
        <xdr:cNvPr id="31" name="Диаграмма 37"/>
        <xdr:cNvGraphicFramePr/>
      </xdr:nvGraphicFramePr>
      <xdr:xfrm>
        <a:off x="6429375" y="14754225"/>
        <a:ext cx="5200650" cy="29051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228600</xdr:colOff>
      <xdr:row>95</xdr:row>
      <xdr:rowOff>76200</xdr:rowOff>
    </xdr:from>
    <xdr:to>
      <xdr:col>16</xdr:col>
      <xdr:colOff>400050</xdr:colOff>
      <xdr:row>113</xdr:row>
      <xdr:rowOff>0</xdr:rowOff>
    </xdr:to>
    <xdr:graphicFrame>
      <xdr:nvGraphicFramePr>
        <xdr:cNvPr id="32" name="Диаграмма 38"/>
        <xdr:cNvGraphicFramePr/>
      </xdr:nvGraphicFramePr>
      <xdr:xfrm>
        <a:off x="6429375" y="15744825"/>
        <a:ext cx="5200650" cy="29051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8</xdr:col>
      <xdr:colOff>228600</xdr:colOff>
      <xdr:row>310</xdr:row>
      <xdr:rowOff>114300</xdr:rowOff>
    </xdr:from>
    <xdr:to>
      <xdr:col>16</xdr:col>
      <xdr:colOff>400050</xdr:colOff>
      <xdr:row>327</xdr:row>
      <xdr:rowOff>104775</xdr:rowOff>
    </xdr:to>
    <xdr:graphicFrame>
      <xdr:nvGraphicFramePr>
        <xdr:cNvPr id="33" name="Диаграмма 40"/>
        <xdr:cNvGraphicFramePr/>
      </xdr:nvGraphicFramePr>
      <xdr:xfrm>
        <a:off x="6429375" y="51387375"/>
        <a:ext cx="5200650" cy="27432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17</xdr:col>
      <xdr:colOff>533400</xdr:colOff>
      <xdr:row>73</xdr:row>
      <xdr:rowOff>95250</xdr:rowOff>
    </xdr:from>
    <xdr:to>
      <xdr:col>26</xdr:col>
      <xdr:colOff>76200</xdr:colOff>
      <xdr:row>90</xdr:row>
      <xdr:rowOff>19050</xdr:rowOff>
    </xdr:to>
    <xdr:graphicFrame>
      <xdr:nvGraphicFramePr>
        <xdr:cNvPr id="34" name="Диаграмма 41"/>
        <xdr:cNvGraphicFramePr/>
      </xdr:nvGraphicFramePr>
      <xdr:xfrm>
        <a:off x="12392025" y="12134850"/>
        <a:ext cx="5200650" cy="27432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8</xdr:col>
      <xdr:colOff>228600</xdr:colOff>
      <xdr:row>74</xdr:row>
      <xdr:rowOff>114300</xdr:rowOff>
    </xdr:from>
    <xdr:to>
      <xdr:col>16</xdr:col>
      <xdr:colOff>400050</xdr:colOff>
      <xdr:row>91</xdr:row>
      <xdr:rowOff>47625</xdr:rowOff>
    </xdr:to>
    <xdr:graphicFrame>
      <xdr:nvGraphicFramePr>
        <xdr:cNvPr id="35" name="Диаграмма 43"/>
        <xdr:cNvGraphicFramePr/>
      </xdr:nvGraphicFramePr>
      <xdr:xfrm>
        <a:off x="6429375" y="12315825"/>
        <a:ext cx="5200650" cy="27432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9</xdr:row>
      <xdr:rowOff>95250</xdr:rowOff>
    </xdr:from>
    <xdr:to>
      <xdr:col>25</xdr:col>
      <xdr:colOff>361950</xdr:colOff>
      <xdr:row>26</xdr:row>
      <xdr:rowOff>85725</xdr:rowOff>
    </xdr:to>
    <xdr:graphicFrame>
      <xdr:nvGraphicFramePr>
        <xdr:cNvPr id="1" name="Диаграмма 6"/>
        <xdr:cNvGraphicFramePr/>
      </xdr:nvGraphicFramePr>
      <xdr:xfrm>
        <a:off x="10153650" y="1552575"/>
        <a:ext cx="7591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447675</xdr:colOff>
      <xdr:row>22</xdr:row>
      <xdr:rowOff>19050</xdr:rowOff>
    </xdr:from>
    <xdr:to>
      <xdr:col>18</xdr:col>
      <xdr:colOff>381000</xdr:colOff>
      <xdr:row>39</xdr:row>
      <xdr:rowOff>28575</xdr:rowOff>
    </xdr:to>
    <xdr:graphicFrame>
      <xdr:nvGraphicFramePr>
        <xdr:cNvPr id="2" name="Диаграмма 7"/>
        <xdr:cNvGraphicFramePr/>
      </xdr:nvGraphicFramePr>
      <xdr:xfrm>
        <a:off x="6010275" y="3581400"/>
        <a:ext cx="6886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209550</xdr:colOff>
      <xdr:row>0</xdr:row>
      <xdr:rowOff>9525</xdr:rowOff>
    </xdr:from>
    <xdr:to>
      <xdr:col>25</xdr:col>
      <xdr:colOff>76200</xdr:colOff>
      <xdr:row>21</xdr:row>
      <xdr:rowOff>57150</xdr:rowOff>
    </xdr:to>
    <xdr:graphicFrame>
      <xdr:nvGraphicFramePr>
        <xdr:cNvPr id="3" name="Chart 2"/>
        <xdr:cNvGraphicFramePr/>
      </xdr:nvGraphicFramePr>
      <xdr:xfrm>
        <a:off x="10639425" y="9525"/>
        <a:ext cx="681990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609600</xdr:colOff>
      <xdr:row>0</xdr:row>
      <xdr:rowOff>0</xdr:rowOff>
    </xdr:from>
    <xdr:to>
      <xdr:col>16</xdr:col>
      <xdr:colOff>457200</xdr:colOff>
      <xdr:row>21</xdr:row>
      <xdr:rowOff>47625</xdr:rowOff>
    </xdr:to>
    <xdr:graphicFrame>
      <xdr:nvGraphicFramePr>
        <xdr:cNvPr id="4" name="Chart 1"/>
        <xdr:cNvGraphicFramePr/>
      </xdr:nvGraphicFramePr>
      <xdr:xfrm>
        <a:off x="3390900" y="0"/>
        <a:ext cx="8191500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171450</xdr:colOff>
      <xdr:row>36</xdr:row>
      <xdr:rowOff>114300</xdr:rowOff>
    </xdr:from>
    <xdr:to>
      <xdr:col>16</xdr:col>
      <xdr:colOff>523875</xdr:colOff>
      <xdr:row>53</xdr:row>
      <xdr:rowOff>104775</xdr:rowOff>
    </xdr:to>
    <xdr:graphicFrame>
      <xdr:nvGraphicFramePr>
        <xdr:cNvPr id="5" name="Диаграмма 11"/>
        <xdr:cNvGraphicFramePr/>
      </xdr:nvGraphicFramePr>
      <xdr:xfrm>
        <a:off x="6429375" y="5924550"/>
        <a:ext cx="52197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381000</xdr:colOff>
      <xdr:row>38</xdr:row>
      <xdr:rowOff>123825</xdr:rowOff>
    </xdr:from>
    <xdr:to>
      <xdr:col>25</xdr:col>
      <xdr:colOff>28575</xdr:colOff>
      <xdr:row>55</xdr:row>
      <xdr:rowOff>114300</xdr:rowOff>
    </xdr:to>
    <xdr:graphicFrame>
      <xdr:nvGraphicFramePr>
        <xdr:cNvPr id="6" name="Диаграмма 12"/>
        <xdr:cNvGraphicFramePr/>
      </xdr:nvGraphicFramePr>
      <xdr:xfrm>
        <a:off x="12201525" y="6257925"/>
        <a:ext cx="5210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171450</xdr:colOff>
      <xdr:row>57</xdr:row>
      <xdr:rowOff>95250</xdr:rowOff>
    </xdr:from>
    <xdr:to>
      <xdr:col>16</xdr:col>
      <xdr:colOff>523875</xdr:colOff>
      <xdr:row>74</xdr:row>
      <xdr:rowOff>47625</xdr:rowOff>
    </xdr:to>
    <xdr:graphicFrame>
      <xdr:nvGraphicFramePr>
        <xdr:cNvPr id="7" name="Диаграмма 14"/>
        <xdr:cNvGraphicFramePr/>
      </xdr:nvGraphicFramePr>
      <xdr:xfrm>
        <a:off x="6429375" y="9305925"/>
        <a:ext cx="5219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323850</xdr:colOff>
      <xdr:row>75</xdr:row>
      <xdr:rowOff>57150</xdr:rowOff>
    </xdr:from>
    <xdr:to>
      <xdr:col>23</xdr:col>
      <xdr:colOff>676275</xdr:colOff>
      <xdr:row>92</xdr:row>
      <xdr:rowOff>47625</xdr:rowOff>
    </xdr:to>
    <xdr:graphicFrame>
      <xdr:nvGraphicFramePr>
        <xdr:cNvPr id="8" name="Диаграмма 15"/>
        <xdr:cNvGraphicFramePr/>
      </xdr:nvGraphicFramePr>
      <xdr:xfrm>
        <a:off x="11449050" y="12220575"/>
        <a:ext cx="5219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161925</xdr:colOff>
      <xdr:row>72</xdr:row>
      <xdr:rowOff>57150</xdr:rowOff>
    </xdr:from>
    <xdr:to>
      <xdr:col>24</xdr:col>
      <xdr:colOff>514350</xdr:colOff>
      <xdr:row>89</xdr:row>
      <xdr:rowOff>47625</xdr:rowOff>
    </xdr:to>
    <xdr:graphicFrame>
      <xdr:nvGraphicFramePr>
        <xdr:cNvPr id="9" name="Диаграмма 16"/>
        <xdr:cNvGraphicFramePr/>
      </xdr:nvGraphicFramePr>
      <xdr:xfrm>
        <a:off x="11982450" y="11734800"/>
        <a:ext cx="5219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171450</xdr:colOff>
      <xdr:row>79</xdr:row>
      <xdr:rowOff>57150</xdr:rowOff>
    </xdr:from>
    <xdr:to>
      <xdr:col>16</xdr:col>
      <xdr:colOff>523875</xdr:colOff>
      <xdr:row>96</xdr:row>
      <xdr:rowOff>47625</xdr:rowOff>
    </xdr:to>
    <xdr:graphicFrame>
      <xdr:nvGraphicFramePr>
        <xdr:cNvPr id="10" name="Диаграмма 18"/>
        <xdr:cNvGraphicFramePr/>
      </xdr:nvGraphicFramePr>
      <xdr:xfrm>
        <a:off x="6429375" y="12868275"/>
        <a:ext cx="5219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171450</xdr:colOff>
      <xdr:row>88</xdr:row>
      <xdr:rowOff>95250</xdr:rowOff>
    </xdr:from>
    <xdr:to>
      <xdr:col>16</xdr:col>
      <xdr:colOff>523875</xdr:colOff>
      <xdr:row>105</xdr:row>
      <xdr:rowOff>85725</xdr:rowOff>
    </xdr:to>
    <xdr:graphicFrame>
      <xdr:nvGraphicFramePr>
        <xdr:cNvPr id="11" name="Диаграмма 19"/>
        <xdr:cNvGraphicFramePr/>
      </xdr:nvGraphicFramePr>
      <xdr:xfrm>
        <a:off x="6429375" y="14363700"/>
        <a:ext cx="5219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628650</xdr:colOff>
      <xdr:row>80</xdr:row>
      <xdr:rowOff>47625</xdr:rowOff>
    </xdr:from>
    <xdr:to>
      <xdr:col>10</xdr:col>
      <xdr:colOff>285750</xdr:colOff>
      <xdr:row>97</xdr:row>
      <xdr:rowOff>38100</xdr:rowOff>
    </xdr:to>
    <xdr:graphicFrame>
      <xdr:nvGraphicFramePr>
        <xdr:cNvPr id="12" name="Диаграмма 20"/>
        <xdr:cNvGraphicFramePr/>
      </xdr:nvGraphicFramePr>
      <xdr:xfrm>
        <a:off x="2019300" y="13020675"/>
        <a:ext cx="5219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304800</xdr:colOff>
      <xdr:row>101</xdr:row>
      <xdr:rowOff>133350</xdr:rowOff>
    </xdr:from>
    <xdr:to>
      <xdr:col>10</xdr:col>
      <xdr:colOff>647700</xdr:colOff>
      <xdr:row>118</xdr:row>
      <xdr:rowOff>123825</xdr:rowOff>
    </xdr:to>
    <xdr:graphicFrame>
      <xdr:nvGraphicFramePr>
        <xdr:cNvPr id="13" name="Диаграмма 21"/>
        <xdr:cNvGraphicFramePr/>
      </xdr:nvGraphicFramePr>
      <xdr:xfrm>
        <a:off x="2390775" y="16506825"/>
        <a:ext cx="5210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676275</xdr:colOff>
      <xdr:row>123</xdr:row>
      <xdr:rowOff>133350</xdr:rowOff>
    </xdr:from>
    <xdr:to>
      <xdr:col>21</xdr:col>
      <xdr:colOff>285750</xdr:colOff>
      <xdr:row>141</xdr:row>
      <xdr:rowOff>66675</xdr:rowOff>
    </xdr:to>
    <xdr:graphicFrame>
      <xdr:nvGraphicFramePr>
        <xdr:cNvPr id="14" name="Диаграмма 15"/>
        <xdr:cNvGraphicFramePr/>
      </xdr:nvGraphicFramePr>
      <xdr:xfrm>
        <a:off x="6934200" y="20069175"/>
        <a:ext cx="7953375" cy="2847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371475</xdr:colOff>
      <xdr:row>137</xdr:row>
      <xdr:rowOff>28575</xdr:rowOff>
    </xdr:from>
    <xdr:to>
      <xdr:col>24</xdr:col>
      <xdr:colOff>95250</xdr:colOff>
      <xdr:row>155</xdr:row>
      <xdr:rowOff>85725</xdr:rowOff>
    </xdr:to>
    <xdr:graphicFrame>
      <xdr:nvGraphicFramePr>
        <xdr:cNvPr id="15" name="Диаграмма 16"/>
        <xdr:cNvGraphicFramePr/>
      </xdr:nvGraphicFramePr>
      <xdr:xfrm>
        <a:off x="7324725" y="22231350"/>
        <a:ext cx="9458325" cy="2971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552450</xdr:colOff>
      <xdr:row>63</xdr:row>
      <xdr:rowOff>114300</xdr:rowOff>
    </xdr:from>
    <xdr:to>
      <xdr:col>23</xdr:col>
      <xdr:colOff>209550</xdr:colOff>
      <xdr:row>80</xdr:row>
      <xdr:rowOff>66675</xdr:rowOff>
    </xdr:to>
    <xdr:graphicFrame>
      <xdr:nvGraphicFramePr>
        <xdr:cNvPr id="16" name="Диаграмма 18"/>
        <xdr:cNvGraphicFramePr/>
      </xdr:nvGraphicFramePr>
      <xdr:xfrm>
        <a:off x="10982325" y="10296525"/>
        <a:ext cx="5219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409575</xdr:colOff>
      <xdr:row>144</xdr:row>
      <xdr:rowOff>133350</xdr:rowOff>
    </xdr:from>
    <xdr:to>
      <xdr:col>22</xdr:col>
      <xdr:colOff>66675</xdr:colOff>
      <xdr:row>161</xdr:row>
      <xdr:rowOff>123825</xdr:rowOff>
    </xdr:to>
    <xdr:graphicFrame>
      <xdr:nvGraphicFramePr>
        <xdr:cNvPr id="17" name="Диаграмма 19"/>
        <xdr:cNvGraphicFramePr/>
      </xdr:nvGraphicFramePr>
      <xdr:xfrm>
        <a:off x="10144125" y="23469600"/>
        <a:ext cx="52197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600075</xdr:colOff>
      <xdr:row>119</xdr:row>
      <xdr:rowOff>57150</xdr:rowOff>
    </xdr:from>
    <xdr:to>
      <xdr:col>14</xdr:col>
      <xdr:colOff>247650</xdr:colOff>
      <xdr:row>136</xdr:row>
      <xdr:rowOff>47625</xdr:rowOff>
    </xdr:to>
    <xdr:graphicFrame>
      <xdr:nvGraphicFramePr>
        <xdr:cNvPr id="18" name="Диаграмма 20"/>
        <xdr:cNvGraphicFramePr/>
      </xdr:nvGraphicFramePr>
      <xdr:xfrm>
        <a:off x="4772025" y="19345275"/>
        <a:ext cx="5210175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247650</xdr:colOff>
      <xdr:row>148</xdr:row>
      <xdr:rowOff>0</xdr:rowOff>
    </xdr:from>
    <xdr:to>
      <xdr:col>7</xdr:col>
      <xdr:colOff>600075</xdr:colOff>
      <xdr:row>164</xdr:row>
      <xdr:rowOff>152400</xdr:rowOff>
    </xdr:to>
    <xdr:graphicFrame>
      <xdr:nvGraphicFramePr>
        <xdr:cNvPr id="19" name="Диаграмма 21"/>
        <xdr:cNvGraphicFramePr/>
      </xdr:nvGraphicFramePr>
      <xdr:xfrm>
        <a:off x="247650" y="23983950"/>
        <a:ext cx="521970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361950</xdr:colOff>
      <xdr:row>154</xdr:row>
      <xdr:rowOff>133350</xdr:rowOff>
    </xdr:from>
    <xdr:to>
      <xdr:col>8</xdr:col>
      <xdr:colOff>9525</xdr:colOff>
      <xdr:row>171</xdr:row>
      <xdr:rowOff>123825</xdr:rowOff>
    </xdr:to>
    <xdr:graphicFrame>
      <xdr:nvGraphicFramePr>
        <xdr:cNvPr id="20" name="Диаграмма 22"/>
        <xdr:cNvGraphicFramePr/>
      </xdr:nvGraphicFramePr>
      <xdr:xfrm>
        <a:off x="361950" y="25088850"/>
        <a:ext cx="5210175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14</xdr:row>
      <xdr:rowOff>114300</xdr:rowOff>
    </xdr:from>
    <xdr:to>
      <xdr:col>16</xdr:col>
      <xdr:colOff>514350</xdr:colOff>
      <xdr:row>31</xdr:row>
      <xdr:rowOff>104775</xdr:rowOff>
    </xdr:to>
    <xdr:graphicFrame>
      <xdr:nvGraphicFramePr>
        <xdr:cNvPr id="1" name="Диаграмма 1"/>
        <xdr:cNvGraphicFramePr/>
      </xdr:nvGraphicFramePr>
      <xdr:xfrm>
        <a:off x="6343650" y="23812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14</xdr:row>
      <xdr:rowOff>114300</xdr:rowOff>
    </xdr:from>
    <xdr:to>
      <xdr:col>16</xdr:col>
      <xdr:colOff>514350</xdr:colOff>
      <xdr:row>31</xdr:row>
      <xdr:rowOff>104775</xdr:rowOff>
    </xdr:to>
    <xdr:graphicFrame>
      <xdr:nvGraphicFramePr>
        <xdr:cNvPr id="2" name="Диаграмма 2"/>
        <xdr:cNvGraphicFramePr/>
      </xdr:nvGraphicFramePr>
      <xdr:xfrm>
        <a:off x="6343650" y="2381250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14325" cy="333375"/>
    <xdr:sp>
      <xdr:nvSpPr>
        <xdr:cNvPr id="1" name="TextBox 237"/>
        <xdr:cNvSpPr txBox="1">
          <a:spLocks noChangeArrowheads="1"/>
        </xdr:cNvSpPr>
      </xdr:nvSpPr>
      <xdr:spPr>
        <a:xfrm>
          <a:off x="0" y="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oneCellAnchor>
  <xdr:twoCellAnchor>
    <xdr:from>
      <xdr:col>2</xdr:col>
      <xdr:colOff>314325</xdr:colOff>
      <xdr:row>3</xdr:row>
      <xdr:rowOff>66675</xdr:rowOff>
    </xdr:from>
    <xdr:to>
      <xdr:col>10</xdr:col>
      <xdr:colOff>323850</xdr:colOff>
      <xdr:row>33</xdr:row>
      <xdr:rowOff>76200</xdr:rowOff>
    </xdr:to>
    <xdr:grpSp>
      <xdr:nvGrpSpPr>
        <xdr:cNvPr id="2" name="Группа 459"/>
        <xdr:cNvGrpSpPr>
          <a:grpSpLocks/>
        </xdr:cNvGrpSpPr>
      </xdr:nvGrpSpPr>
      <xdr:grpSpPr>
        <a:xfrm>
          <a:off x="1685925" y="552450"/>
          <a:ext cx="4800600" cy="4867275"/>
          <a:chOff x="1500635" y="4978161"/>
          <a:chExt cx="4249735" cy="4705362"/>
        </a:xfrm>
        <a:solidFill>
          <a:srgbClr val="FFFFFF"/>
        </a:solidFill>
      </xdr:grpSpPr>
      <xdr:grpSp>
        <xdr:nvGrpSpPr>
          <xdr:cNvPr id="3" name="Группа 169"/>
          <xdr:cNvGrpSpPr>
            <a:grpSpLocks/>
          </xdr:cNvGrpSpPr>
        </xdr:nvGrpSpPr>
        <xdr:grpSpPr>
          <a:xfrm>
            <a:off x="1500635" y="4978161"/>
            <a:ext cx="4249735" cy="4705362"/>
            <a:chOff x="4357686" y="1000108"/>
            <a:chExt cx="4250122" cy="4705683"/>
          </a:xfrm>
          <a:solidFill>
            <a:srgbClr val="FFFFFF"/>
          </a:solidFill>
        </xdr:grpSpPr>
        <xdr:sp>
          <xdr:nvSpPr>
            <xdr:cNvPr id="4" name="TextBox 514"/>
            <xdr:cNvSpPr txBox="1">
              <a:spLocks noChangeArrowheads="1"/>
            </xdr:cNvSpPr>
          </xdr:nvSpPr>
          <xdr:spPr>
            <a:xfrm>
              <a:off x="8075480" y="2133001"/>
              <a:ext cx="284758" cy="3223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F</a:t>
              </a:r>
            </a:p>
          </xdr:txBody>
        </xdr:sp>
        <xdr:grpSp>
          <xdr:nvGrpSpPr>
            <xdr:cNvPr id="5" name="Группа 172"/>
            <xdr:cNvGrpSpPr>
              <a:grpSpLocks/>
            </xdr:cNvGrpSpPr>
          </xdr:nvGrpSpPr>
          <xdr:grpSpPr>
            <a:xfrm>
              <a:off x="4357686" y="1000108"/>
              <a:ext cx="4250122" cy="4705683"/>
              <a:chOff x="4357686" y="1000108"/>
              <a:chExt cx="4250122" cy="4705683"/>
            </a:xfrm>
            <a:solidFill>
              <a:srgbClr val="FFFFFF"/>
            </a:solidFill>
          </xdr:grpSpPr>
          <xdr:grpSp>
            <xdr:nvGrpSpPr>
              <xdr:cNvPr id="6" name="Группа 174"/>
              <xdr:cNvGrpSpPr>
                <a:grpSpLocks/>
              </xdr:cNvGrpSpPr>
            </xdr:nvGrpSpPr>
            <xdr:grpSpPr>
              <a:xfrm>
                <a:off x="4357686" y="1000108"/>
                <a:ext cx="4250122" cy="4705683"/>
                <a:chOff x="-5" y="3773"/>
                <a:chExt cx="5312651" cy="5882103"/>
              </a:xfrm>
              <a:solidFill>
                <a:srgbClr val="FFFFFF"/>
              </a:solidFill>
            </xdr:grpSpPr>
            <xdr:grpSp>
              <xdr:nvGrpSpPr>
                <xdr:cNvPr id="7" name="Группа 184"/>
                <xdr:cNvGrpSpPr>
                  <a:grpSpLocks/>
                </xdr:cNvGrpSpPr>
              </xdr:nvGrpSpPr>
              <xdr:grpSpPr>
                <a:xfrm>
                  <a:off x="-5" y="3773"/>
                  <a:ext cx="5312651" cy="5882103"/>
                  <a:chOff x="-5" y="3773"/>
                  <a:chExt cx="5286527" cy="5882103"/>
                </a:xfrm>
                <a:solidFill>
                  <a:srgbClr val="FFFFFF"/>
                </a:solidFill>
              </xdr:grpSpPr>
              <xdr:sp>
                <xdr:nvSpPr>
                  <xdr:cNvPr id="8" name="Прямая соединительная линия 186"/>
                  <xdr:cNvSpPr>
                    <a:spLocks/>
                  </xdr:cNvSpPr>
                </xdr:nvSpPr>
                <xdr:spPr>
                  <a:xfrm flipV="1">
                    <a:off x="2152933" y="4228593"/>
                    <a:ext cx="496934" cy="23528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9" name="Прямая соединительная линия 188"/>
                  <xdr:cNvSpPr>
                    <a:spLocks/>
                  </xdr:cNvSpPr>
                </xdr:nvSpPr>
                <xdr:spPr>
                  <a:xfrm>
                    <a:off x="2920801" y="3594797"/>
                    <a:ext cx="354197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grpSp>
                <xdr:nvGrpSpPr>
                  <xdr:cNvPr id="10" name="Группа 195"/>
                  <xdr:cNvGrpSpPr>
                    <a:grpSpLocks/>
                  </xdr:cNvGrpSpPr>
                </xdr:nvGrpSpPr>
                <xdr:grpSpPr>
                  <a:xfrm>
                    <a:off x="-5" y="3773"/>
                    <a:ext cx="5286527" cy="5882103"/>
                    <a:chOff x="-5" y="3773"/>
                    <a:chExt cx="5299702" cy="5882103"/>
                  </a:xfrm>
                  <a:solidFill>
                    <a:srgbClr val="FFFFFF"/>
                  </a:solidFill>
                </xdr:grpSpPr>
                <xdr:sp>
                  <xdr:nvSpPr>
                    <xdr:cNvPr id="11" name="Прямая соединительная линия 196"/>
                    <xdr:cNvSpPr>
                      <a:spLocks/>
                    </xdr:cNvSpPr>
                  </xdr:nvSpPr>
                  <xdr:spPr>
                    <a:xfrm rot="5400000" flipH="1" flipV="1">
                      <a:off x="4439820" y="2296323"/>
                      <a:ext cx="0" cy="248519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grpSp>
                  <xdr:nvGrpSpPr>
                    <xdr:cNvPr id="12" name="Группа 197"/>
                    <xdr:cNvGrpSpPr>
                      <a:grpSpLocks/>
                    </xdr:cNvGrpSpPr>
                  </xdr:nvGrpSpPr>
                  <xdr:grpSpPr>
                    <a:xfrm>
                      <a:off x="-5" y="3773"/>
                      <a:ext cx="5299702" cy="5882103"/>
                      <a:chOff x="-5" y="3773"/>
                      <a:chExt cx="5299702" cy="5882103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3" name="Группа 198"/>
                      <xdr:cNvGrpSpPr>
                        <a:grpSpLocks/>
                      </xdr:cNvGrpSpPr>
                    </xdr:nvGrpSpPr>
                    <xdr:grpSpPr>
                      <a:xfrm>
                        <a:off x="-5" y="3773"/>
                        <a:ext cx="5299702" cy="5882103"/>
                        <a:chOff x="-5" y="3773"/>
                        <a:chExt cx="4396076" cy="4876422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14" name="Группа 225"/>
                        <xdr:cNvGrpSpPr>
                          <a:grpSpLocks/>
                        </xdr:cNvGrpSpPr>
                      </xdr:nvGrpSpPr>
                      <xdr:grpSpPr>
                        <a:xfrm>
                          <a:off x="-5" y="3773"/>
                          <a:ext cx="4396076" cy="4876422"/>
                          <a:chOff x="-5" y="3773"/>
                          <a:chExt cx="4398968" cy="4917225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15" name="Группа 227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-5" y="3773"/>
                            <a:ext cx="4398968" cy="4917225"/>
                            <a:chOff x="-5" y="3773"/>
                            <a:chExt cx="4394428" cy="4879717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16" name="Группа 230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-5" y="3773"/>
                              <a:ext cx="4394428" cy="4879717"/>
                              <a:chOff x="-5" y="3773"/>
                              <a:chExt cx="4394428" cy="4879717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17" name="Группа 233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-5" y="3773"/>
                                <a:ext cx="4394428" cy="4879717"/>
                                <a:chOff x="-5" y="3773"/>
                                <a:chExt cx="4400824" cy="4877806"/>
                              </a:xfrm>
                              <a:solidFill>
                                <a:srgbClr val="FFFFFF"/>
                              </a:solidFill>
                            </xdr:grpSpPr>
                            <xdr:grpSp>
                              <xdr:nvGrpSpPr>
                                <xdr:cNvPr id="18" name="Группа 248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-5" y="3773"/>
                                  <a:ext cx="4400824" cy="4877806"/>
                                  <a:chOff x="-5" y="3773"/>
                                  <a:chExt cx="4400824" cy="4877806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19" name="Группа 256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-5" y="3773"/>
                                    <a:ext cx="4400824" cy="4877806"/>
                                    <a:chOff x="-5" y="3773"/>
                                    <a:chExt cx="4397684" cy="4920507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sp>
                                  <xdr:nvSpPr>
                                    <xdr:cNvPr id="20" name="TextBox 176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-5" y="3773"/>
                                      <a:ext cx="256165" cy="337055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 lIns="91440" tIns="45720" rIns="91440" bIns="45720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sz="1400" b="0" i="0" u="none" baseline="0">
                                          <a:solidFill>
                                            <a:srgbClr val="000000"/>
                                          </a:solidFill>
                                        </a:rPr>
                                        <a:t>Y</a:t>
                                      </a:r>
                                    </a:p>
                                  </xdr:txBody>
                                </xdr:sp>
                                <xdr:grpSp>
                                  <xdr:nvGrpSpPr>
                                    <xdr:cNvPr id="21" name="Группа 266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3293" y="163689"/>
                                      <a:ext cx="4394386" cy="4760591"/>
                                      <a:chOff x="3280" y="163151"/>
                                      <a:chExt cx="4394399" cy="4761129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sp>
                                    <xdr:nvSpPr>
                                      <xdr:cNvPr id="22" name="TextBox 181"/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>
                                      <a:xfrm>
                                        <a:off x="3276009" y="1717660"/>
                                        <a:ext cx="580061" cy="308283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  <a:ln w="9525" cmpd="sng">
                                        <a:noFill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sz="1400" b="0" i="0" u="none" baseline="0">
                                            <a:solidFill>
                                              <a:srgbClr val="000000"/>
                                            </a:solidFill>
                                          </a:rPr>
                                          <a:t>B</a:t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23" name="TextBox 182"/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>
                                      <a:xfrm>
                                        <a:off x="3236459" y="2324704"/>
                                        <a:ext cx="265861" cy="298761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  <a:ln w="9525" cmpd="sng">
                                        <a:noFill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sz="1400" b="0" i="0" u="none" baseline="0">
                                            <a:solidFill>
                                              <a:srgbClr val="000000"/>
                                            </a:solidFill>
                                          </a:rPr>
                                          <a:t>A</a:t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24" name="TextBox 183"/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>
                                      <a:xfrm>
                                        <a:off x="1544615" y="3586403"/>
                                        <a:ext cx="393299" cy="433263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  <a:ln w="9525" cmpd="sng">
                                        <a:noFill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sz="1400" b="0" i="0" u="none" baseline="0">
                                            <a:solidFill>
                                              <a:srgbClr val="000000"/>
                                            </a:solidFill>
                                          </a:rPr>
                                          <a:t>D</a:t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25" name="TextBox 189"/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>
                                      <a:xfrm>
                                        <a:off x="1417178" y="2835335"/>
                                        <a:ext cx="305411" cy="327328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  <a:ln w="9525" cmpd="sng">
                                        <a:noFill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sz="1400" b="0" i="0" u="none" baseline="0">
                                            <a:solidFill>
                                              <a:srgbClr val="000000"/>
                                            </a:solidFill>
                                          </a:rPr>
                                          <a:t>G</a:t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26" name="TextBox 190"/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>
                                      <a:xfrm>
                                        <a:off x="3280" y="2882946"/>
                                        <a:ext cx="363637" cy="423740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  <a:ln w="9525" cmpd="sng">
                                        <a:noFill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sz="1400" b="0" i="0" u="none" baseline="0">
                                            <a:solidFill>
                                              <a:srgbClr val="000000"/>
                                            </a:solidFill>
                                          </a:rPr>
                                          <a:t>O</a:t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27" name="TextBox 191"/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>
                                      <a:xfrm>
                                        <a:off x="3856069" y="1178462"/>
                                        <a:ext cx="403186" cy="404696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  <a:ln w="9525" cmpd="sng">
                                        <a:noFill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Arial Cyr"/>
                                            <a:ea typeface="Arial Cyr"/>
                                            <a:cs typeface="Arial Cyr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  <xdr:grpSp>
                                    <xdr:nvGrpSpPr>
                                      <xdr:cNvPr id="28" name="Группа 276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 rot="5400000">
                                        <a:off x="-85706" y="440487"/>
                                        <a:ext cx="4761331" cy="4207648"/>
                                        <a:chOff x="-86358" y="451842"/>
                                        <a:chExt cx="4761129" cy="4207126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sp>
                                      <xdr:nvSpPr>
                                        <xdr:cNvPr id="29" name="TextBox 193"/>
                                        <xdr:cNvSpPr txBox="1">
                                          <a:spLocks noChangeArrowheads="1"/>
                                        </xdr:cNvSpPr>
                                      </xdr:nvSpPr>
                                      <xdr:spPr>
                                        <a:xfrm rot="16200000">
                                          <a:off x="2807218" y="481292"/>
                                          <a:ext cx="433263" cy="403884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txBody>
                                        <a:bodyPr vertOverflow="clip" wrap="square" lIns="91440" tIns="45720" rIns="91440" bIns="45720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sz="1400" b="0" i="0" u="none" baseline="0">
                                              <a:solidFill>
                                                <a:srgbClr val="000000"/>
                                              </a:solidFill>
                                            </a:rPr>
                                            <a:t>X</a:t>
                                          </a:r>
                                        </a:p>
                                      </xdr:txBody>
                                    </xdr:sp>
                                    <xdr:grpSp>
                                      <xdr:nvGrpSpPr>
                                        <xdr:cNvPr id="30" name="Группа 281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-86358" y="787360"/>
                                          <a:ext cx="4761129" cy="3871608"/>
                                          <a:chOff x="-86358" y="786967"/>
                                          <a:chExt cx="4761129" cy="3872001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31" name="Группа 282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-86358" y="786967"/>
                                            <a:ext cx="4336198" cy="3773265"/>
                                            <a:chOff x="-86358" y="787106"/>
                                            <a:chExt cx="4336146" cy="3817792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32" name="Прямая со стрелкой 454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 rot="16200000">
                                              <a:off x="2844877" y="796650"/>
                                              <a:ext cx="0" cy="3792022"/>
                                            </a:xfrm>
                                            <a:prstGeom prst="straightConnector1">
                                              <a:avLst/>
                                            </a:prstGeom>
                                            <a:noFill/>
                                            <a:ln w="12700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arrow"/>
                                            </a:ln>
                                          </xdr:spPr>
                                          <xdr:txBody>
                                            <a:bodyPr vertOverflow="clip" wrap="square" lIns="91440" tIns="45720" rIns="91440" bIns="45720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yr"/>
                                                  <a:ea typeface="Arial Cyr"/>
                                                  <a:cs typeface="Arial Cyr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33" name="Прямая со стрелкой 455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 rot="10800000" flipV="1">
                                              <a:off x="-82022" y="4579128"/>
                                              <a:ext cx="4332894" cy="29588"/>
                                            </a:xfrm>
                                            <a:prstGeom prst="straightConnector1">
                                              <a:avLst/>
                                            </a:prstGeom>
                                            <a:noFill/>
                                            <a:ln w="12700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arrow"/>
                                            </a:ln>
                                          </xdr:spPr>
                                          <xdr:txBody>
                                            <a:bodyPr vertOverflow="clip" wrap="square" lIns="91440" tIns="45720" rIns="91440" bIns="45720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 Cyr"/>
                                                  <a:ea typeface="Arial Cyr"/>
                                                  <a:cs typeface="Arial Cyr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</xdr:grpSp>
                                      <xdr:grpSp>
                                        <xdr:nvGrpSpPr>
                                          <xdr:cNvPr id="34" name="Группа 283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208832" y="881831"/>
                                            <a:ext cx="4465939" cy="3777137"/>
                                            <a:chOff x="208440" y="882250"/>
                                            <a:chExt cx="4724534" cy="3776718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grpSp>
                                          <xdr:nvGrpSpPr>
                                            <xdr:cNvPr id="35" name="Группа 285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474195" y="1033319"/>
                                              <a:ext cx="4320586" cy="3625649"/>
                                              <a:chOff x="473643" y="1033384"/>
                                              <a:chExt cx="4339698" cy="3600186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36" name="Группа 400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473643" y="1033384"/>
                                                <a:ext cx="4339698" cy="3600186"/>
                                                <a:chOff x="473643" y="1033384"/>
                                                <a:chExt cx="4339698" cy="3600186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37" name="Прямая соединительная линия 411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541993" y="1023484"/>
                                                  <a:ext cx="4267008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2857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grpSp>
                                              <xdr:nvGrpSpPr>
                                                <xdr:cNvPr id="38" name="Группа 412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473643" y="1054985"/>
                                                  <a:ext cx="4280027" cy="3578585"/>
                                                  <a:chOff x="473643" y="1054589"/>
                                                  <a:chExt cx="4279718" cy="3578981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39" name="Группа 413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1134859" y="1054589"/>
                                                    <a:ext cx="954377" cy="424109"/>
                                                    <a:chOff x="1135182" y="1054589"/>
                                                    <a:chExt cx="954380" cy="424128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sp>
                                                  <xdr:nvSpPr>
                                                    <xdr:cNvPr id="40" name="Прямая соединительная линия 452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1135898" y="1051939"/>
                                                      <a:ext cx="736781" cy="234437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noFill/>
                                                    <a:ln w="19050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 lIns="91440" tIns="45720" rIns="91440" bIns="45720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yr"/>
                                                          <a:ea typeface="Arial Cyr"/>
                                                          <a:cs typeface="Arial Cyr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41" name="Прямая соединительная линия 453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1903458" y="1305885"/>
                                                      <a:ext cx="184195" cy="185662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noFill/>
                                                    <a:ln w="19050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 lIns="91440" tIns="45720" rIns="91440" bIns="45720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yr"/>
                                                          <a:ea typeface="Arial Cyr"/>
                                                          <a:cs typeface="Arial Cyr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  <xdr:grpSp>
                                                <xdr:nvGrpSpPr>
                                                  <xdr:cNvPr id="42" name="Группа 414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473643" y="1421435"/>
                                                    <a:ext cx="4279718" cy="3212135"/>
                                                    <a:chOff x="473643" y="1421623"/>
                                                    <a:chExt cx="4279718" cy="3211947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grpSp>
                                                  <xdr:nvGrpSpPr>
                                                    <xdr:cNvPr id="43" name="Группа 415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473643" y="1421623"/>
                                                      <a:ext cx="4279718" cy="3091499"/>
                                                      <a:chOff x="473643" y="1421623"/>
                                                      <a:chExt cx="4279718" cy="3091237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sp>
                                                    <xdr:nvSpPr>
                                                      <xdr:cNvPr id="44" name="Прямоугольник 443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2867742">
                                                        <a:off x="2128824" y="1442489"/>
                                                        <a:ext cx="163699" cy="322261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solidFill>
                                                        <a:srgbClr val="FFFFFF"/>
                                                      </a:solidFill>
                                                      <a:ln w="2540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grpSp>
                                                    <xdr:nvGrpSpPr>
                                                      <xdr:cNvPr id="45" name="Группа 444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473643" y="1700607"/>
                                                        <a:ext cx="4279718" cy="1781325"/>
                                                        <a:chOff x="473643" y="1700569"/>
                                                        <a:chExt cx="4279718" cy="1781335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sp>
                                                      <xdr:nvSpPr>
                                                        <xdr:cNvPr id="46" name="Прямая соединительная линия 447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 flipV="1">
                                                          <a:off x="481133" y="3435589"/>
                                                          <a:ext cx="4266879" cy="19595"/>
                                                        </a:xfrm>
                                                        <a:prstGeom prst="line">
                                                          <a:avLst/>
                                                        </a:prstGeom>
                                                        <a:noFill/>
                                                        <a:ln w="2857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 lIns="91440" tIns="45720" rIns="91440" bIns="45720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yr"/>
                                                              <a:ea typeface="Arial Cyr"/>
                                                              <a:cs typeface="Arial Cyr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7" name="Прямая соединительная линия 448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 rot="10800000" flipV="1">
                                                          <a:off x="2947320" y="3103370"/>
                                                          <a:ext cx="562783" cy="361611"/>
                                                        </a:xfrm>
                                                        <a:prstGeom prst="line">
                                                          <a:avLst/>
                                                        </a:prstGeom>
                                                        <a:noFill/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 lIns="91440" tIns="45720" rIns="91440" bIns="45720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yr"/>
                                                              <a:ea typeface="Arial Cyr"/>
                                                              <a:cs typeface="Arial Cyr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8" name="Прямая соединительная линия 449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 rot="16200000" flipV="1">
                                                          <a:off x="2322481" y="1706358"/>
                                                          <a:ext cx="1176922" cy="1387215"/>
                                                        </a:xfrm>
                                                        <a:prstGeom prst="line">
                                                          <a:avLst/>
                                                        </a:prstGeom>
                                                        <a:noFill/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 lIns="91440" tIns="45720" rIns="91440" bIns="45720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yr"/>
                                                              <a:ea typeface="Arial Cyr"/>
                                                              <a:cs typeface="Arial Cyr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49" name="Овал 450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3458746" y="3054384"/>
                                                          <a:ext cx="92014" cy="7793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00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 lIns="91440" tIns="45720" rIns="91440" bIns="45720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yr"/>
                                                              <a:ea typeface="Arial Cyr"/>
                                                              <a:cs typeface="Arial Cyr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0" name="Овал 451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2916292" y="3406197"/>
                                                          <a:ext cx="82385" cy="7793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00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 lIns="91440" tIns="45720" rIns="91440" bIns="45720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 Cyr"/>
                                                              <a:ea typeface="Arial Cyr"/>
                                                              <a:cs typeface="Arial Cyr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51" name="Прямая соединительная линия 445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5400000" flipV="1">
                                                        <a:off x="1154118" y="2685939"/>
                                                        <a:ext cx="2911278" cy="757353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52" name="Овал 446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2169481" y="1530589"/>
                                                        <a:ext cx="71685" cy="78054"/>
                                                      </a:xfrm>
                                                      <a:prstGeom prst="ellipse">
                                                        <a:avLst/>
                                                      </a:prstGeom>
                                                      <a:solidFill>
                                                        <a:srgbClr val="FF0000"/>
                                                      </a:solidFill>
                                                      <a:ln w="9525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grpSp>
                                                  <xdr:nvGrpSpPr>
                                                    <xdr:cNvPr id="53" name="Группа 416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 rot="16200000">
                                                      <a:off x="2959089" y="4331647"/>
                                                      <a:ext cx="268552" cy="301923"/>
                                                      <a:chOff x="2921534" y="4347313"/>
                                                      <a:chExt cx="392956" cy="365852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sp>
                                                    <xdr:nvSpPr>
                                                      <xdr:cNvPr id="54" name="Равнобедренный треугольник 434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2921534" y="4386642"/>
                                                        <a:ext cx="292556" cy="195456"/>
                                                      </a:xfrm>
                                                      <a:prstGeom prst="triangle">
                                                        <a:avLst/>
                                                      </a:prstGeom>
                                                      <a:solidFill>
                                                        <a:srgbClr val="FFFFFF"/>
                                                      </a:solidFill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55" name="Овал 435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flipH="1">
                                                        <a:off x="3005921" y="4344844"/>
                                                        <a:ext cx="89005" cy="97682"/>
                                                      </a:xfrm>
                                                      <a:prstGeom prst="ellipse">
                                                        <a:avLst/>
                                                      </a:prstGeom>
                                                      <a:solidFill>
                                                        <a:srgbClr val="FF0000"/>
                                                      </a:solidFill>
                                                      <a:ln w="9525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56" name="Прямая соединительная линия 436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16200000" flipH="1">
                                                        <a:off x="3209374" y="4623989"/>
                                                        <a:ext cx="76332" cy="8378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63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57" name="Прямоугольник 437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2921534" y="4582099"/>
                                                        <a:ext cx="330771" cy="41890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gradFill rotWithShape="1">
                                                        <a:gsLst>
                                                          <a:gs pos="0">
                                                            <a:srgbClr val="000000"/>
                                                          </a:gs>
                                                          <a:gs pos="80000">
                                                            <a:srgbClr val="000000"/>
                                                          </a:gs>
                                                          <a:gs pos="100000">
                                                            <a:srgbClr val="000000"/>
                                                          </a:gs>
                                                        </a:gsLst>
                                                        <a:lin ang="5400000" scaled="1"/>
                                                      </a:gradFill>
                                                      <a:ln w="9525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58" name="Прямая соединительная линия 438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16200000" flipH="1">
                                                        <a:off x="3133141" y="4623989"/>
                                                        <a:ext cx="63561" cy="8378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63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59" name="Прямая соединительная линия 439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16200000" flipH="1">
                                                        <a:off x="3082253" y="4623989"/>
                                                        <a:ext cx="50888" cy="8378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63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60" name="Прямая соединительная линия 440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16200000" flipH="1">
                                                        <a:off x="3018594" y="4623989"/>
                                                        <a:ext cx="50888" cy="8378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63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61" name="Прямая соединительная линия 441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16200000" flipH="1">
                                                        <a:off x="2955033" y="4623989"/>
                                                        <a:ext cx="63561" cy="8378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63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62" name="Прямая соединительная линия 442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16200000" flipH="1">
                                                        <a:off x="2921534" y="4623989"/>
                                                        <a:ext cx="63561" cy="8378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63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grpSp>
                                                  <xdr:nvGrpSpPr>
                                                    <xdr:cNvPr id="63" name="Группа 417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 rot="4084972">
                                                      <a:off x="2064628" y="3798464"/>
                                                      <a:ext cx="744671" cy="192717"/>
                                                      <a:chOff x="2363046" y="3528363"/>
                                                      <a:chExt cx="192119" cy="997135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64" name="Группа 429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2363190" y="3735518"/>
                                                        <a:ext cx="191975" cy="686278"/>
                                                        <a:chOff x="2363199" y="3735490"/>
                                                        <a:chExt cx="191966" cy="686353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</xdr:grpSp>
                                                  <xdr:sp>
                                                    <xdr:nvSpPr>
                                                      <xdr:cNvPr id="67" name="Прямая соединительная линия 430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flipV="1">
                                                        <a:off x="2388310" y="3542323"/>
                                                        <a:ext cx="9750" cy="219120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9525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68" name="Прямая соединительная линия 431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1315027">
                                                        <a:off x="2509441" y="4424040"/>
                                                        <a:ext cx="29250" cy="109685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9525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grpSp>
                                                  <xdr:nvGrpSpPr>
                                                    <xdr:cNvPr id="69" name="Группа 418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1999362" y="4010452"/>
                                                      <a:ext cx="294231" cy="293893"/>
                                                      <a:chOff x="2002932" y="4010676"/>
                                                      <a:chExt cx="379592" cy="399260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sp>
                                                    <xdr:nvSpPr>
                                                      <xdr:cNvPr id="70" name="Равнобедренный треугольник 420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2023999" y="4079149"/>
                                                        <a:ext cx="290008" cy="225782"/>
                                                      </a:xfrm>
                                                      <a:prstGeom prst="triangle">
                                                        <a:avLst/>
                                                      </a:prstGeom>
                                                      <a:solidFill>
                                                        <a:srgbClr val="FFFFFF"/>
                                                      </a:solidFill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71" name="Овал 421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flipH="1">
                                                        <a:off x="2116335" y="3999498"/>
                                                        <a:ext cx="92336" cy="106303"/>
                                                      </a:xfrm>
                                                      <a:prstGeom prst="ellipse">
                                                        <a:avLst/>
                                                      </a:prstGeom>
                                                      <a:solidFill>
                                                        <a:srgbClr val="FF0000"/>
                                                      </a:solidFill>
                                                      <a:ln w="9525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72" name="Прямая соединительная линия 422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16200000" flipH="1">
                                                        <a:off x="2327293" y="4331581"/>
                                                        <a:ext cx="52763" cy="93028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63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73" name="Прямоугольник 423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2010809" y="4265104"/>
                                                        <a:ext cx="316390" cy="53102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gradFill rotWithShape="1">
                                                        <a:gsLst>
                                                          <a:gs pos="0">
                                                            <a:srgbClr val="000000"/>
                                                          </a:gs>
                                                          <a:gs pos="80000">
                                                            <a:srgbClr val="000000"/>
                                                          </a:gs>
                                                          <a:gs pos="100000">
                                                            <a:srgbClr val="000000"/>
                                                          </a:gs>
                                                        </a:gsLst>
                                                        <a:lin ang="5400000" scaled="1"/>
                                                      </a:gradFill>
                                                      <a:ln w="9525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74" name="Прямая соединительная линия 424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16200000" flipH="1">
                                                        <a:off x="2248148" y="4331581"/>
                                                        <a:ext cx="65954" cy="93028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63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75" name="Прямая соединительная линия 425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16200000" flipH="1">
                                                        <a:off x="2195385" y="4331581"/>
                                                        <a:ext cx="39572" cy="93028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63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76" name="Прямая соединительная линия 426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16200000" flipH="1">
                                                        <a:off x="2129526" y="4331581"/>
                                                        <a:ext cx="52763" cy="93028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63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77" name="Прямая соединительная линия 427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16200000" flipH="1">
                                                        <a:off x="2076763" y="4331581"/>
                                                        <a:ext cx="52763" cy="93028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63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78" name="Прямая соединительная линия 428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 rot="16200000" flipH="1">
                                                        <a:off x="2010809" y="4331581"/>
                                                        <a:ext cx="65954" cy="93028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63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 Cyr"/>
                                                            <a:ea typeface="Arial Cyr"/>
                                                            <a:cs typeface="Arial Cyr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sp>
                                                  <xdr:nvSpPr>
                                                    <xdr:cNvPr id="79" name="Овал 419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2732264" y="3621004"/>
                                                      <a:ext cx="82385" cy="77890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FF0000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 lIns="91440" tIns="45720" rIns="91440" bIns="45720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 Cyr"/>
                                                          <a:ea typeface="Arial Cyr"/>
                                                          <a:cs typeface="Arial Cyr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</xdr:grpSp>
                                          </xdr:grpSp>
                                          <xdr:grpSp>
                                            <xdr:nvGrpSpPr>
                                              <xdr:cNvPr id="80" name="Группа 401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 rot="16200000">
                                                <a:off x="2499197" y="1855126"/>
                                                <a:ext cx="267976" cy="249313"/>
                                                <a:chOff x="2492568" y="1833925"/>
                                                <a:chExt cx="324989" cy="365852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81" name="Равнобедренный треугольник 402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2502886" y="1887156"/>
                                                  <a:ext cx="292571" cy="223353"/>
                                                </a:xfrm>
                                                <a:prstGeom prst="triangle">
                                                  <a:avLst/>
                                                </a:prstGeom>
                                                <a:solidFill>
                                                  <a:srgbClr val="FFFFFF"/>
                                                </a:solidFill>
                                                <a:ln w="1905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82" name="Овал 403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flipH="1">
                                                  <a:off x="2591933" y="1831365"/>
                                                  <a:ext cx="101803" cy="139573"/>
                                                </a:xfrm>
                                                <a:prstGeom prst="ellipse">
                                                  <a:avLst/>
                                                </a:prstGeom>
                                                <a:solidFill>
                                                  <a:srgbClr val="FF0000"/>
                                                </a:soli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83" name="Прямая соединительная линия 404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H="1">
                                                  <a:off x="2492568" y="2152399"/>
                                                  <a:ext cx="63617" cy="55884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635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84" name="Прямоугольник 405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2492568" y="2110509"/>
                                                  <a:ext cx="318002" cy="41890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gradFill rotWithShape="1">
                                                  <a:gsLst>
                                                    <a:gs pos="0">
                                                      <a:srgbClr val="000000"/>
                                                    </a:gs>
                                                    <a:gs pos="80000">
                                                      <a:srgbClr val="000000"/>
                                                    </a:gs>
                                                    <a:gs pos="100000">
                                                      <a:srgbClr val="000000"/>
                                                    </a:gs>
                                                  </a:gsLst>
                                                  <a:lin ang="5400000" scaled="1"/>
                                                </a:gra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85" name="Прямая соединительная линия 406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H="1">
                                                  <a:off x="2757353" y="2152399"/>
                                                  <a:ext cx="50861" cy="4189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635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86" name="Прямая соединительная линия 407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H="1">
                                                  <a:off x="2693736" y="2152399"/>
                                                  <a:ext cx="50861" cy="4189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635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87" name="Прямая соединительная линия 408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H="1">
                                                  <a:off x="2630120" y="2152399"/>
                                                  <a:ext cx="63617" cy="4189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635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88" name="Прямая соединительная линия 409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H="1">
                                                  <a:off x="2579259" y="2152399"/>
                                                  <a:ext cx="50861" cy="4189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635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89" name="Прямая соединительная линия 410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H="1">
                                                  <a:off x="2515642" y="2152399"/>
                                                  <a:ext cx="63617" cy="4189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635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</xdr:grpSp>
                                        <xdr:grpSp>
                                          <xdr:nvGrpSpPr>
                                            <xdr:cNvPr id="90" name="Группа 288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208440" y="882250"/>
                                              <a:ext cx="414578" cy="295528"/>
                                              <a:chOff x="208460" y="882252"/>
                                              <a:chExt cx="413844" cy="298399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91" name="Группа 388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240016" y="882252"/>
                                                <a:ext cx="362941" cy="76241"/>
                                                <a:chOff x="240635" y="882252"/>
                                                <a:chExt cx="343627" cy="76258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92" name="Прямая соединительная линия 395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314343" y="964172"/>
                                                  <a:ext cx="279197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93" name="Прямая соединительная линия 396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87703" y="894682"/>
                                                  <a:ext cx="86680" cy="79423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94" name="Прямая соединительная линия 397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10644" y="894682"/>
                                                  <a:ext cx="77058" cy="79423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95" name="Прямая соединительная линия 398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333586" y="894682"/>
                                                  <a:ext cx="67437" cy="79423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96" name="Прямая соединительная линия 399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246992" y="894682"/>
                                                  <a:ext cx="77058" cy="79423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grpSp>
                                            <xdr:nvGrpSpPr>
                                              <xdr:cNvPr id="97" name="Группа 389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 rot="10800000">
                                                <a:off x="208460" y="1102769"/>
                                                <a:ext cx="413844" cy="77882"/>
                                                <a:chOff x="233500" y="1079480"/>
                                                <a:chExt cx="391767" cy="77915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98" name="Прямая соединительная линия 390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flipV="1">
                                                  <a:off x="309797" y="1156966"/>
                                                  <a:ext cx="327419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99" name="Прямая соединительная линия 391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540939" y="1077572"/>
                                                  <a:ext cx="76982" cy="79415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00" name="Прямая соединительная линия 392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502350" y="1077572"/>
                                                  <a:ext cx="67384" cy="79415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01" name="Прямая соединительная линия 393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357984" y="1077572"/>
                                                  <a:ext cx="67384" cy="79415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02" name="Прямая соединительная линия 394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233500" y="1077572"/>
                                                  <a:ext cx="76982" cy="79415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</xdr:grpSp>
                                        <xdr:grpSp>
                                          <xdr:nvGrpSpPr>
                                            <xdr:cNvPr id="103" name="Группа 290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4518396" y="882250"/>
                                              <a:ext cx="414578" cy="286086"/>
                                              <a:chOff x="4518506" y="882252"/>
                                              <a:chExt cx="413842" cy="288453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104" name="Группа 375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4530818" y="882252"/>
                                                <a:ext cx="362939" cy="76224"/>
                                                <a:chOff x="4530759" y="882252"/>
                                                <a:chExt cx="343626" cy="76259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105" name="Прямая соединительная линия 383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4593127" y="964173"/>
                                                  <a:ext cx="279196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06" name="Прямая соединительная линия 384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766486" y="894682"/>
                                                  <a:ext cx="86680" cy="79424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07" name="Прямая соединительная линия 385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689428" y="894682"/>
                                                  <a:ext cx="77058" cy="79424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08" name="Прямая соединительная линия 386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612456" y="894682"/>
                                                  <a:ext cx="67437" cy="79424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09" name="Прямая соединительная линия 387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530759" y="894682"/>
                                                  <a:ext cx="77058" cy="79424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grpSp>
                                            <xdr:nvGrpSpPr>
                                              <xdr:cNvPr id="110" name="Группа 377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 rot="10800000">
                                                <a:off x="4518506" y="1091164"/>
                                                <a:ext cx="413842" cy="79541"/>
                                                <a:chOff x="4542143" y="1091418"/>
                                                <a:chExt cx="391765" cy="79572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111" name="Прямая соединительная линия 378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flipV="1">
                                                  <a:off x="4609527" y="1168881"/>
                                                  <a:ext cx="356310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12" name="Прямая соединительная линия 379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859864" y="1089489"/>
                                                  <a:ext cx="76982" cy="79433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13" name="Прямая соединительная линия 380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811775" y="1089489"/>
                                                  <a:ext cx="67384" cy="79433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14" name="Прямая соединительная линия 381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657714" y="1089489"/>
                                                  <a:ext cx="76982" cy="79433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15" name="Прямая соединительная линия 382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551741" y="1089489"/>
                                                  <a:ext cx="76982" cy="79433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</xdr:grpSp>
                                        <xdr:grpSp>
                                          <xdr:nvGrpSpPr>
                                            <xdr:cNvPr id="116" name="Группа 291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4468789" y="3300294"/>
                                              <a:ext cx="414578" cy="338016"/>
                                              <a:chOff x="4469300" y="3300403"/>
                                              <a:chExt cx="413842" cy="341506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117" name="Группа 361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4476335" y="3300403"/>
                                                <a:ext cx="362939" cy="76241"/>
                                                <a:chOff x="4477588" y="3300403"/>
                                                <a:chExt cx="343624" cy="76259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118" name="Прямая соединительная линия 370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4562549" y="3384383"/>
                                                  <a:ext cx="259952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19" name="Прямая соединительная линия 371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726200" y="3304959"/>
                                                  <a:ext cx="77058" cy="79424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20" name="Прямая соединительная линия 372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658850" y="3304959"/>
                                                  <a:ext cx="67436" cy="79424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21" name="Прямая соединительная линия 373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581792" y="3304959"/>
                                                  <a:ext cx="67436" cy="79424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22" name="Прямая соединительная линия 374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485491" y="3304959"/>
                                                  <a:ext cx="86679" cy="79424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grpSp>
                                            <xdr:nvGrpSpPr>
                                              <xdr:cNvPr id="123" name="Группа 362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 rot="10800000">
                                                <a:off x="4469300" y="3550727"/>
                                                <a:ext cx="413842" cy="91182"/>
                                                <a:chOff x="4470565" y="3527556"/>
                                                <a:chExt cx="391764" cy="91180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124" name="Прямая соединительная линия 365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flipV="1">
                                                  <a:off x="4530015" y="3576588"/>
                                                  <a:ext cx="327417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25" name="Прямая соединительная линия 366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751460" y="3497194"/>
                                                  <a:ext cx="76982" cy="79418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26" name="Прямая соединительная линия 367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722567" y="3497194"/>
                                                  <a:ext cx="67383" cy="79418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27" name="Прямая соединительная линия 368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558908" y="3497194"/>
                                                  <a:ext cx="76982" cy="79418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28" name="Прямая соединительная линия 369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470565" y="3497194"/>
                                                  <a:ext cx="76982" cy="79418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</xdr:grpSp>
                                        <xdr:grpSp>
                                          <xdr:nvGrpSpPr>
                                            <xdr:cNvPr id="129" name="Группа 295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248599" y="3320121"/>
                                              <a:ext cx="396861" cy="293640"/>
                                              <a:chOff x="248848" y="3320113"/>
                                              <a:chExt cx="396310" cy="296740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130" name="Группа 296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261134" y="3320113"/>
                                                <a:ext cx="352419" cy="76262"/>
                                                <a:chOff x="261158" y="3320113"/>
                                                <a:chExt cx="333665" cy="76258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131" name="Прямая соединительная линия 323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334231" y="3394140"/>
                                                  <a:ext cx="279278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32" name="Прямая соединительная линия 324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507570" y="3334564"/>
                                                  <a:ext cx="86669" cy="79423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33" name="Прямая соединительная линия 325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40169" y="3334564"/>
                                                  <a:ext cx="57807" cy="79423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34" name="Прямая соединительная линия 336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353500" y="3334564"/>
                                                  <a:ext cx="76993" cy="79423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35" name="Прямая соединительная линия 351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266830" y="3334564"/>
                                                  <a:ext cx="76993" cy="79423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grpSp>
                                            <xdr:nvGrpSpPr>
                                              <xdr:cNvPr id="136" name="Группа 307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 rot="10800000">
                                                <a:off x="248848" y="3550532"/>
                                                <a:ext cx="396310" cy="66321"/>
                                                <a:chOff x="261955" y="3538689"/>
                                                <a:chExt cx="375166" cy="66311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137" name="Прямая соединительная линия 308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369440" y="3582703"/>
                                                  <a:ext cx="288878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38" name="Прямая соединительная линия 319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533200" y="3523157"/>
                                                  <a:ext cx="77003" cy="59564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39" name="Прямая соединительная линия 320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465764" y="3523157"/>
                                                  <a:ext cx="86663" cy="59564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40" name="Прямая соединительная линия 321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388761" y="3523157"/>
                                                  <a:ext cx="67436" cy="59564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41" name="Прямая соединительная линия 322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rot="16200000" flipV="1">
                                                  <a:off x="273210" y="3523157"/>
                                                  <a:ext cx="86663" cy="59564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 Cyr"/>
                                                      <a:ea typeface="Arial Cyr"/>
                                                      <a:cs typeface="Arial Cyr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</xdr:grpSp>
                                      </xdr:grpSp>
                                    </xdr:grpSp>
                                  </xdr:grpSp>
                                </xdr:grpSp>
                              </xdr:grpSp>
                            </xdr:grpSp>
                            <xdr:sp>
                              <xdr:nvSpPr>
                                <xdr:cNvPr id="143" name="TextBox 173"/>
                                <xdr:cNvSpPr txBox="1">
                                  <a:spLocks noChangeArrowheads="1"/>
                                </xdr:cNvSpPr>
                              </xdr:nvSpPr>
                              <xdr:spPr>
                                <a:xfrm>
                                  <a:off x="847154" y="2838998"/>
                                  <a:ext cx="256348" cy="448758"/>
                                </a:xfrm>
                                <a:prstGeom prst="rect">
                                  <a:avLst/>
                                </a:prstGeom>
                                <a:noFill/>
                                <a:ln w="9525" cmpd="sng">
                                  <a:noFill/>
                                </a:ln>
                              </xdr:spPr>
                              <xdr:txBody>
                                <a:bodyPr vertOverflow="clip" wrap="square" lIns="91440" tIns="45720" rIns="91440" bIns="45720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sz="1100" b="1" i="0" u="none" baseline="0">
                                      <a:solidFill>
                                        <a:srgbClr val="000000"/>
                                      </a:solidFill>
                                      <a:latin typeface="Bookman Old Style"/>
                                      <a:ea typeface="Bookman Old Style"/>
                                      <a:cs typeface="Bookman Old Style"/>
                                    </a:rPr>
                                    <a:t>φ</a:t>
                                  </a:r>
                                  <a:r>
                                    <a:rPr lang="en-US" cap="none" sz="1100" b="0" i="0" u="none" baseline="0">
                                      <a:solidFill>
                                        <a:srgbClr val="000000"/>
                                      </a:solidFill>
                                      <a:latin typeface="Bookman Old Style"/>
                                      <a:ea typeface="Bookman Old Style"/>
                                      <a:cs typeface="Bookman Old Style"/>
                                    </a:rPr>
                                    <a:t>
</a:t>
                                  </a:r>
                                </a:p>
                              </xdr:txBody>
                            </xdr:sp>
                          </xdr:grpSp>
                          <xdr:sp>
                            <xdr:nvSpPr>
                              <xdr:cNvPr id="144" name="Прямая со стрелкой 234"/>
                              <xdr:cNvSpPr>
                                <a:spLocks/>
                              </xdr:cNvSpPr>
                            </xdr:nvSpPr>
                            <xdr:spPr>
                              <a:xfrm rot="10800000" flipV="1">
                                <a:off x="324084" y="2630281"/>
                                <a:ext cx="2546571" cy="0"/>
                              </a:xfrm>
                              <a:prstGeom prst="straightConnector1">
                                <a:avLst/>
                              </a:prstGeom>
                              <a:noFill/>
                              <a:ln w="6350" cmpd="sng">
                                <a:solidFill>
                                  <a:srgbClr val="000000"/>
                                </a:solidFill>
                                <a:headEnd type="stealth"/>
                                <a:tailEnd type="stealth"/>
                              </a:ln>
                            </xdr:spPr>
                            <xdr:txBody>
                              <a:bodyPr vertOverflow="clip" wrap="square" lIns="91440" tIns="45720" rIns="91440" bIns="4572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 Cyr"/>
                                    <a:ea typeface="Arial Cyr"/>
                                    <a:cs typeface="Arial Cyr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145" name="Прямая соединительная линия 235"/>
                              <xdr:cNvSpPr>
                                <a:spLocks/>
                              </xdr:cNvSpPr>
                            </xdr:nvSpPr>
                            <xdr:spPr>
                              <a:xfrm rot="16200000" flipV="1">
                                <a:off x="2576228" y="2191106"/>
                                <a:ext cx="97776" cy="267165"/>
                              </a:xfrm>
                              <a:prstGeom prst="line">
                                <a:avLst/>
                              </a:prstGeom>
                              <a:noFill/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 lIns="91440" tIns="45720" rIns="91440" bIns="4572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 Cyr"/>
                                    <a:ea typeface="Arial Cyr"/>
                                    <a:cs typeface="Arial Cyr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146" name="TextBox 163"/>
                              <xdr:cNvSpPr txBox="1">
                                <a:spLocks noChangeArrowheads="1"/>
                              </xdr:cNvSpPr>
                            </xdr:nvSpPr>
                            <xdr:spPr>
                              <a:xfrm>
                                <a:off x="2437804" y="1932481"/>
                                <a:ext cx="186763" cy="286683"/>
                              </a:xfrm>
                              <a:prstGeom prst="rect">
                                <a:avLst/>
                              </a:prstGeom>
                              <a:noFill/>
                              <a:ln w="9525" cmpd="sng">
                                <a:noFill/>
                              </a:ln>
                            </xdr:spPr>
                            <xdr:txBody>
                              <a:bodyPr vertOverflow="clip" wrap="square" lIns="91440" tIns="45720" rIns="91440" bIns="4572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sz="11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1</a:t>
                                </a:r>
                              </a:p>
                            </xdr:txBody>
                          </xdr:sp>
                          <xdr:sp>
                            <xdr:nvSpPr>
                              <xdr:cNvPr id="147" name="Прямая соединительная линия 238"/>
                              <xdr:cNvSpPr>
                                <a:spLocks/>
                              </xdr:cNvSpPr>
                            </xdr:nvSpPr>
                            <xdr:spPr>
                              <a:xfrm rot="16200000" flipV="1">
                                <a:off x="3194744" y="1932481"/>
                                <a:ext cx="79100" cy="276924"/>
                              </a:xfrm>
                              <a:prstGeom prst="line">
                                <a:avLst/>
                              </a:prstGeom>
                              <a:noFill/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 lIns="91440" tIns="45720" rIns="91440" bIns="4572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 Cyr"/>
                                    <a:ea typeface="Arial Cyr"/>
                                    <a:cs typeface="Arial Cyr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148" name="TextBox 165"/>
                              <xdr:cNvSpPr txBox="1">
                                <a:spLocks noChangeArrowheads="1"/>
                              </xdr:cNvSpPr>
                            </xdr:nvSpPr>
                            <xdr:spPr>
                              <a:xfrm>
                                <a:off x="3027756" y="1722653"/>
                                <a:ext cx="246088" cy="468453"/>
                              </a:xfrm>
                              <a:prstGeom prst="rect">
                                <a:avLst/>
                              </a:prstGeom>
                              <a:noFill/>
                              <a:ln w="9525" cmpd="sng">
                                <a:noFill/>
                              </a:ln>
                            </xdr:spPr>
                            <xdr:txBody>
                              <a:bodyPr vertOverflow="clip" wrap="square" lIns="91440" tIns="45720" rIns="91440" bIns="4572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2
</a:t>
                                </a:r>
                              </a:p>
                            </xdr:txBody>
                          </xdr:sp>
                          <xdr:sp>
                            <xdr:nvSpPr>
                              <xdr:cNvPr id="149" name="Прямая соединительная линия 240"/>
                              <xdr:cNvSpPr>
                                <a:spLocks/>
                              </xdr:cNvSpPr>
                            </xdr:nvSpPr>
                            <xdr:spPr>
                              <a:xfrm rot="16200000" flipV="1">
                                <a:off x="3490269" y="2114251"/>
                                <a:ext cx="59325" cy="152491"/>
                              </a:xfrm>
                              <a:prstGeom prst="line">
                                <a:avLst/>
                              </a:prstGeom>
                              <a:noFill/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 lIns="91440" tIns="45720" rIns="91440" bIns="4572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 Cyr"/>
                                    <a:ea typeface="Arial Cyr"/>
                                    <a:cs typeface="Arial Cyr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150" name="TextBox 167"/>
                              <xdr:cNvSpPr txBox="1">
                                <a:spLocks noChangeArrowheads="1"/>
                              </xdr:cNvSpPr>
                            </xdr:nvSpPr>
                            <xdr:spPr>
                              <a:xfrm>
                                <a:off x="3510044" y="2133769"/>
                                <a:ext cx="373526" cy="267165"/>
                              </a:xfrm>
                              <a:prstGeom prst="rect">
                                <a:avLst/>
                              </a:prstGeom>
                              <a:noFill/>
                              <a:ln w="9525" cmpd="sng">
                                <a:noFill/>
                              </a:ln>
                            </xdr:spPr>
                            <xdr:txBody>
                              <a:bodyPr vertOverflow="clip" wrap="square" lIns="91440" tIns="45720" rIns="91440" bIns="4572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  <a:latin typeface="Calibri"/>
                                    <a:ea typeface="Calibri"/>
                                    <a:cs typeface="Calibri"/>
                                  </a:rPr>
                                  <a:t>3</a:t>
                                </a: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  <a:latin typeface="Calibri"/>
                                    <a:ea typeface="Calibri"/>
                                    <a:cs typeface="Calibri"/>
                                  </a:rPr>
                                  <a:t>1</a:t>
                                </a:r>
                              </a:p>
                            </xdr:txBody>
                          </xdr:sp>
                          <xdr:sp>
                            <xdr:nvSpPr>
                              <xdr:cNvPr id="151" name="TextBox 168"/>
                              <xdr:cNvSpPr txBox="1">
                                <a:spLocks noChangeArrowheads="1"/>
                              </xdr:cNvSpPr>
                            </xdr:nvSpPr>
                            <xdr:spPr>
                              <a:xfrm>
                                <a:off x="1533650" y="2428992"/>
                                <a:ext cx="343864" cy="248866"/>
                              </a:xfrm>
                              <a:prstGeom prst="rect">
                                <a:avLst/>
                              </a:prstGeom>
                              <a:noFill/>
                              <a:ln w="9525" cmpd="sng">
                                <a:noFill/>
                              </a:ln>
                            </xdr:spPr>
                            <xdr:txBody>
                              <a:bodyPr vertOverflow="clip" wrap="square" lIns="91440" tIns="45720" rIns="91440" bIns="4572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a1</a:t>
                                </a:r>
                              </a:p>
                            </xdr:txBody>
                          </xdr:sp>
                          <xdr:sp>
                            <xdr:nvSpPr>
                              <xdr:cNvPr id="152" name="TextBox 171"/>
                              <xdr:cNvSpPr txBox="1">
                                <a:spLocks noChangeArrowheads="1"/>
                              </xdr:cNvSpPr>
                            </xdr:nvSpPr>
                            <xdr:spPr>
                              <a:xfrm>
                                <a:off x="2900317" y="2533906"/>
                                <a:ext cx="373526" cy="276924"/>
                              </a:xfrm>
                              <a:prstGeom prst="rect">
                                <a:avLst/>
                              </a:prstGeom>
                              <a:noFill/>
                              <a:ln w="9525" cmpd="sng">
                                <a:noFill/>
                              </a:ln>
                            </xdr:spPr>
                            <xdr:txBody>
                              <a:bodyPr vertOverflow="clip" wrap="square" lIns="91440" tIns="45720" rIns="91440" bIns="4572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sz="11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O1</a:t>
                                </a:r>
                              </a:p>
                            </xdr:txBody>
                          </xdr:sp>
                        </xdr:grpSp>
                        <xdr:sp>
                          <xdr:nvSpPr>
                            <xdr:cNvPr id="153" name="Прямая со стрелкой 231"/>
                            <xdr:cNvSpPr>
                              <a:spLocks/>
                            </xdr:cNvSpPr>
                          </xdr:nvSpPr>
                          <xdr:spPr>
                            <a:xfrm rot="16200000" flipH="1">
                              <a:off x="2860768" y="2630281"/>
                              <a:ext cx="0" cy="429415"/>
                            </a:xfrm>
                            <a:prstGeom prst="straightConnector1">
                              <a:avLst/>
                            </a:prstGeom>
                            <a:noFill/>
                            <a:ln w="6350" cmpd="sng">
                              <a:solidFill>
                                <a:srgbClr val="000000"/>
                              </a:solidFill>
                              <a:headEnd type="stealth"/>
                              <a:tailEnd type="stealth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 Cyr"/>
                                  <a:ea typeface="Arial Cyr"/>
                                  <a:cs typeface="Arial Cyr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154" name="TextBox 159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2840993" y="2820590"/>
                              <a:ext cx="255975" cy="209828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sz="1100" b="0" i="0" u="none" baseline="0">
                                  <a:solidFill>
                                    <a:srgbClr val="FFFFFF"/>
                                  </a:solidFill>
                                </a:rPr>
                                <a:t>b1</a:t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155" name="TextBox 153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2076308" y="2341913"/>
                            <a:ext cx="344219" cy="269218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91440" tIns="45720" rIns="91440" bIns="45720"/>
                          <a:p>
                            <a:pPr algn="l">
                              <a:defRPr/>
                            </a:pPr>
                            <a:r>
                              <a:rPr lang="en-US" cap="none" sz="1100" b="0" i="0" u="none" baseline="0">
                                <a:solidFill>
                                  <a:srgbClr val="000000"/>
                                </a:solidFill>
                              </a:rPr>
                              <a:t>L1</a:t>
                            </a:r>
                          </a:p>
                        </xdr:txBody>
                      </xdr:sp>
                      <xdr:sp>
                        <xdr:nvSpPr>
                          <xdr:cNvPr id="156" name="TextBox 15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2106001" y="2774629"/>
                            <a:ext cx="423401" cy="279053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91440" tIns="45720" rIns="91440" bIns="45720"/>
                          <a:p>
                            <a:pPr algn="l">
                              <a:defRPr/>
                            </a:pPr>
                            <a:r>
                              <a:rPr lang="en-US" cap="none" sz="1100" b="0" i="0" u="none" baseline="0">
                                <a:solidFill>
                                  <a:srgbClr val="000000"/>
                                </a:solidFill>
                              </a:rPr>
                              <a:t>L2</a:t>
                            </a:r>
                          </a:p>
                        </xdr:txBody>
                      </xdr:sp>
                    </xdr:grpSp>
                    <xdr:sp>
                      <xdr:nvSpPr>
                        <xdr:cNvPr id="157" name="TextBox 376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3314636" y="1406963"/>
                          <a:ext cx="393449" cy="266984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sz="1100" b="0" i="0" u="none" baseline="0">
                              <a:solidFill>
                                <a:srgbClr val="000000"/>
                              </a:solidFill>
                            </a:rPr>
                            <a:t>L3</a:t>
                          </a:r>
                        </a:p>
                      </xdr:txBody>
                    </xdr:sp>
                  </xdr:grpSp>
                  <xdr:sp>
                    <xdr:nvSpPr>
                      <xdr:cNvPr id="158" name="Овал 201"/>
                      <xdr:cNvSpPr>
                        <a:spLocks/>
                      </xdr:cNvSpPr>
                    </xdr:nvSpPr>
                    <xdr:spPr>
                      <a:xfrm flipH="1">
                        <a:off x="4552439" y="1569883"/>
                        <a:ext cx="83470" cy="80879"/>
                      </a:xfrm>
                      <a:prstGeom prst="ellipse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yr"/>
                            <a:ea typeface="Arial Cyr"/>
                            <a:cs typeface="Arial Cyr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59" name="Прямая соединительная линия 203"/>
                      <xdr:cNvSpPr>
                        <a:spLocks/>
                      </xdr:cNvSpPr>
                    </xdr:nvSpPr>
                    <xdr:spPr>
                      <a:xfrm rot="16200000" flipH="1">
                        <a:off x="2596849" y="3883020"/>
                        <a:ext cx="165616" cy="172052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yr"/>
                            <a:ea typeface="Arial Cyr"/>
                            <a:cs typeface="Arial Cyr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60" name="TextBox 194"/>
                      <xdr:cNvSpPr txBox="1">
                        <a:spLocks noChangeArrowheads="1"/>
                      </xdr:cNvSpPr>
                    </xdr:nvSpPr>
                    <xdr:spPr>
                      <a:xfrm>
                        <a:off x="2690919" y="3975663"/>
                        <a:ext cx="450475" cy="322045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sz="1100" b="0" i="0" u="none" baseline="0">
                            <a:solidFill>
                              <a:srgbClr val="000000"/>
                            </a:solidFill>
                          </a:rPr>
                          <a:t>32</a:t>
                        </a:r>
                      </a:p>
                    </xdr:txBody>
                  </xdr:sp>
                  <xdr:sp>
                    <xdr:nvSpPr>
                      <xdr:cNvPr id="161" name="Прямая со стрелкой 206"/>
                      <xdr:cNvSpPr>
                        <a:spLocks/>
                      </xdr:cNvSpPr>
                    </xdr:nvSpPr>
                    <xdr:spPr>
                      <a:xfrm flipV="1">
                        <a:off x="402772" y="4746219"/>
                        <a:ext cx="4149667" cy="0"/>
                      </a:xfrm>
                      <a:prstGeom prst="straightConnector1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yr"/>
                            <a:ea typeface="Arial Cyr"/>
                            <a:cs typeface="Arial Cyr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62" name="TextBox 200"/>
                      <xdr:cNvSpPr txBox="1">
                        <a:spLocks noChangeArrowheads="1"/>
                      </xdr:cNvSpPr>
                    </xdr:nvSpPr>
                    <xdr:spPr>
                      <a:xfrm>
                        <a:off x="2288141" y="4481524"/>
                        <a:ext cx="616090" cy="322045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sz="1100" b="0" i="0" u="none" baseline="0">
                            <a:solidFill>
                              <a:srgbClr val="000000"/>
                            </a:solidFill>
                          </a:rPr>
                          <a:t>a2</a:t>
                        </a:r>
                      </a:p>
                    </xdr:txBody>
                  </xdr:sp>
                  <xdr:sp>
                    <xdr:nvSpPr>
                      <xdr:cNvPr id="163" name="Прямая со стрелкой 208"/>
                      <xdr:cNvSpPr>
                        <a:spLocks/>
                      </xdr:cNvSpPr>
                    </xdr:nvSpPr>
                    <xdr:spPr>
                      <a:xfrm>
                        <a:off x="402772" y="5068264"/>
                        <a:ext cx="1291802" cy="0"/>
                      </a:xfrm>
                      <a:prstGeom prst="straightConnector1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yr"/>
                            <a:ea typeface="Arial Cyr"/>
                            <a:cs typeface="Arial Cyr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64" name="TextBox 213"/>
                      <xdr:cNvSpPr txBox="1">
                        <a:spLocks noChangeArrowheads="1"/>
                      </xdr:cNvSpPr>
                    </xdr:nvSpPr>
                    <xdr:spPr>
                      <a:xfrm>
                        <a:off x="4374899" y="2121330"/>
                        <a:ext cx="261010" cy="310281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sz="1100" b="1" i="0" u="none" baseline="0">
                            <a:solidFill>
                              <a:srgbClr val="000000"/>
                            </a:solidFill>
                          </a:rPr>
                          <a:t>ξ</a:t>
                        </a:r>
                      </a:p>
                    </xdr:txBody>
                  </xdr:sp>
                  <xdr:sp>
                    <xdr:nvSpPr>
                      <xdr:cNvPr id="167" name="TextBox 216"/>
                      <xdr:cNvSpPr txBox="1">
                        <a:spLocks noChangeArrowheads="1"/>
                      </xdr:cNvSpPr>
                    </xdr:nvSpPr>
                    <xdr:spPr>
                      <a:xfrm>
                        <a:off x="2300066" y="4021249"/>
                        <a:ext cx="272935" cy="310281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sz="1100" b="1" i="0" u="none" baseline="0">
                            <a:solidFill>
                              <a:srgbClr val="000000"/>
                            </a:solidFill>
                          </a:rPr>
                          <a:t>θ</a:t>
                        </a:r>
                      </a:p>
                    </xdr:txBody>
                  </xdr:sp>
                  <xdr:sp>
                    <xdr:nvSpPr>
                      <xdr:cNvPr id="169" name="TextBox 218"/>
                      <xdr:cNvSpPr txBox="1">
                        <a:spLocks noChangeArrowheads="1"/>
                      </xdr:cNvSpPr>
                    </xdr:nvSpPr>
                    <xdr:spPr>
                      <a:xfrm>
                        <a:off x="3106945" y="3353631"/>
                        <a:ext cx="344481" cy="333809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sz="1100" b="1" i="0" u="none" baseline="0">
                            <a:solidFill>
                              <a:srgbClr val="000000"/>
                            </a:solidFill>
                          </a:rPr>
                          <a:t>ψ</a:t>
                        </a:r>
                      </a:p>
                    </xdr:txBody>
                  </xdr:sp>
                  <xdr:sp>
                    <xdr:nvSpPr>
                      <xdr:cNvPr id="170" name="TextBox 219"/>
                      <xdr:cNvSpPr txBox="1">
                        <a:spLocks noChangeArrowheads="1"/>
                      </xdr:cNvSpPr>
                    </xdr:nvSpPr>
                    <xdr:spPr>
                      <a:xfrm>
                        <a:off x="889020" y="4803569"/>
                        <a:ext cx="462399" cy="333809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sz="1100" b="0" i="0" u="none" baseline="0">
                            <a:solidFill>
                              <a:srgbClr val="000000"/>
                            </a:solidFill>
                          </a:rPr>
                          <a:t>a3</a:t>
                        </a:r>
                      </a:p>
                    </xdr:txBody>
                  </xdr:sp>
                </xdr:grpSp>
              </xdr:grpSp>
            </xdr:grpSp>
            <xdr:sp>
              <xdr:nvSpPr>
                <xdr:cNvPr id="171" name="Овал 185"/>
                <xdr:cNvSpPr>
                  <a:spLocks/>
                </xdr:cNvSpPr>
              </xdr:nvSpPr>
              <xdr:spPr>
                <a:xfrm flipH="1">
                  <a:off x="4267382" y="2375731"/>
                  <a:ext cx="83674" cy="92643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73" name="Прямая со стрелкой 179"/>
              <xdr:cNvSpPr>
                <a:spLocks/>
              </xdr:cNvSpPr>
            </xdr:nvSpPr>
            <xdr:spPr>
              <a:xfrm rot="5400000">
                <a:off x="8111606" y="2532984"/>
                <a:ext cx="211444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4" name="Прямая со стрелкой 180"/>
              <xdr:cNvSpPr>
                <a:spLocks/>
              </xdr:cNvSpPr>
            </xdr:nvSpPr>
            <xdr:spPr>
              <a:xfrm rot="5400000" flipH="1" flipV="1">
                <a:off x="5650786" y="3574117"/>
                <a:ext cx="285821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175" name="Группа 456"/>
          <xdr:cNvGrpSpPr>
            <a:grpSpLocks/>
          </xdr:cNvGrpSpPr>
        </xdr:nvGrpSpPr>
        <xdr:grpSpPr>
          <a:xfrm>
            <a:off x="4681562" y="5985108"/>
            <a:ext cx="359103" cy="469360"/>
            <a:chOff x="7885113" y="2492375"/>
            <a:chExt cx="358775" cy="469900"/>
          </a:xfrm>
          <a:solidFill>
            <a:srgbClr val="FFFFFF"/>
          </a:solidFill>
        </xdr:grpSpPr>
        <xdr:sp>
          <xdr:nvSpPr>
            <xdr:cNvPr id="176" name="Прямая соединительная линия 457"/>
            <xdr:cNvSpPr>
              <a:spLocks/>
            </xdr:cNvSpPr>
          </xdr:nvSpPr>
          <xdr:spPr>
            <a:xfrm flipH="1" flipV="1">
              <a:off x="8069703" y="2636987"/>
              <a:ext cx="171136" cy="3222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" name="TextBox 182"/>
            <xdr:cNvSpPr txBox="1">
              <a:spLocks noChangeArrowheads="1"/>
            </xdr:cNvSpPr>
          </xdr:nvSpPr>
          <xdr:spPr>
            <a:xfrm>
              <a:off x="7889060" y="2489792"/>
              <a:ext cx="256704" cy="2578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4</a:t>
              </a:r>
            </a:p>
          </xdr:txBody>
        </xdr:sp>
      </xdr:grpSp>
    </xdr:grpSp>
    <xdr:clientData/>
  </xdr:twoCellAnchor>
  <xdr:twoCellAnchor>
    <xdr:from>
      <xdr:col>4</xdr:col>
      <xdr:colOff>0</xdr:colOff>
      <xdr:row>22</xdr:row>
      <xdr:rowOff>76200</xdr:rowOff>
    </xdr:from>
    <xdr:to>
      <xdr:col>5</xdr:col>
      <xdr:colOff>47625</xdr:colOff>
      <xdr:row>24</xdr:row>
      <xdr:rowOff>38100</xdr:rowOff>
    </xdr:to>
    <xdr:grpSp>
      <xdr:nvGrpSpPr>
        <xdr:cNvPr id="178" name="Группа 460"/>
        <xdr:cNvGrpSpPr>
          <a:grpSpLocks/>
        </xdr:cNvGrpSpPr>
      </xdr:nvGrpSpPr>
      <xdr:grpSpPr>
        <a:xfrm>
          <a:off x="2743200" y="3638550"/>
          <a:ext cx="733425" cy="285750"/>
          <a:chOff x="5508625" y="4437063"/>
          <a:chExt cx="644525" cy="287337"/>
        </a:xfrm>
        <a:solidFill>
          <a:srgbClr val="FFFFFF"/>
        </a:solidFill>
      </xdr:grpSpPr>
      <xdr:sp>
        <xdr:nvSpPr>
          <xdr:cNvPr id="179" name="Прямая соединительная линия 461"/>
          <xdr:cNvSpPr>
            <a:spLocks/>
          </xdr:cNvSpPr>
        </xdr:nvSpPr>
        <xdr:spPr>
          <a:xfrm rot="10800000">
            <a:off x="5726636" y="4580732"/>
            <a:ext cx="426514" cy="1436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0" name="TextBox 184"/>
          <xdr:cNvSpPr txBox="1">
            <a:spLocks noChangeArrowheads="1"/>
          </xdr:cNvSpPr>
        </xdr:nvSpPr>
        <xdr:spPr>
          <a:xfrm>
            <a:off x="5508625" y="4437063"/>
            <a:ext cx="255876" cy="268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>
    <xdr:from>
      <xdr:col>3</xdr:col>
      <xdr:colOff>628650</xdr:colOff>
      <xdr:row>10</xdr:row>
      <xdr:rowOff>57150</xdr:rowOff>
    </xdr:from>
    <xdr:to>
      <xdr:col>4</xdr:col>
      <xdr:colOff>361950</xdr:colOff>
      <xdr:row>11</xdr:row>
      <xdr:rowOff>95250</xdr:rowOff>
    </xdr:to>
    <xdr:sp>
      <xdr:nvSpPr>
        <xdr:cNvPr id="181" name="Прямая соединительная линия 464"/>
        <xdr:cNvSpPr>
          <a:spLocks/>
        </xdr:cNvSpPr>
      </xdr:nvSpPr>
      <xdr:spPr>
        <a:xfrm rot="10800000">
          <a:off x="2686050" y="1676400"/>
          <a:ext cx="4191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447675</xdr:colOff>
      <xdr:row>8</xdr:row>
      <xdr:rowOff>123825</xdr:rowOff>
    </xdr:from>
    <xdr:to>
      <xdr:col>10</xdr:col>
      <xdr:colOff>219075</xdr:colOff>
      <xdr:row>10</xdr:row>
      <xdr:rowOff>9525</xdr:rowOff>
    </xdr:to>
    <xdr:sp>
      <xdr:nvSpPr>
        <xdr:cNvPr id="182" name="Прямая соединительная линия 466"/>
        <xdr:cNvSpPr>
          <a:spLocks/>
        </xdr:cNvSpPr>
      </xdr:nvSpPr>
      <xdr:spPr>
        <a:xfrm flipV="1">
          <a:off x="5924550" y="1419225"/>
          <a:ext cx="4572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247650</xdr:colOff>
      <xdr:row>7</xdr:row>
      <xdr:rowOff>76200</xdr:rowOff>
    </xdr:from>
    <xdr:to>
      <xdr:col>10</xdr:col>
      <xdr:colOff>647700</xdr:colOff>
      <xdr:row>9</xdr:row>
      <xdr:rowOff>104775</xdr:rowOff>
    </xdr:to>
    <xdr:sp>
      <xdr:nvSpPr>
        <xdr:cNvPr id="183" name="TextBox 467"/>
        <xdr:cNvSpPr txBox="1">
          <a:spLocks noChangeArrowheads="1"/>
        </xdr:cNvSpPr>
      </xdr:nvSpPr>
      <xdr:spPr>
        <a:xfrm>
          <a:off x="6410325" y="1209675"/>
          <a:ext cx="4000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342900</xdr:colOff>
      <xdr:row>8</xdr:row>
      <xdr:rowOff>133350</xdr:rowOff>
    </xdr:from>
    <xdr:to>
      <xdr:col>3</xdr:col>
      <xdr:colOff>600075</xdr:colOff>
      <xdr:row>10</xdr:row>
      <xdr:rowOff>76200</xdr:rowOff>
    </xdr:to>
    <xdr:sp>
      <xdr:nvSpPr>
        <xdr:cNvPr id="184" name="TextBox 468"/>
        <xdr:cNvSpPr txBox="1">
          <a:spLocks noChangeArrowheads="1"/>
        </xdr:cNvSpPr>
      </xdr:nvSpPr>
      <xdr:spPr>
        <a:xfrm>
          <a:off x="2400300" y="1428750"/>
          <a:ext cx="257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04"/>
  <sheetViews>
    <sheetView tabSelected="1" zoomScalePageLayoutView="0" workbookViewId="0" topLeftCell="A1">
      <pane ySplit="4155" topLeftCell="A97" activePane="topLeft" state="split"/>
      <selection pane="topLeft" activeCell="F3" sqref="F3"/>
      <selection pane="bottomLeft" activeCell="A119" activeCellId="1" sqref="A98:IV98 A119:IV119"/>
    </sheetView>
  </sheetViews>
  <sheetFormatPr defaultColWidth="0" defaultRowHeight="12.75"/>
  <cols>
    <col min="1" max="1" width="23.625" style="6" customWidth="1"/>
    <col min="2" max="16" width="8.25390625" style="12" customWidth="1"/>
    <col min="17" max="17" width="8.25390625" style="15" customWidth="1"/>
    <col min="18" max="27" width="8.25390625" style="12" customWidth="1"/>
    <col min="28" max="28" width="15.00390625" style="12" hidden="1" customWidth="1"/>
    <col min="29" max="29" width="0" style="6" hidden="1" customWidth="1"/>
    <col min="30" max="16384" width="0" style="7" hidden="1" customWidth="1"/>
  </cols>
  <sheetData>
    <row r="1" spans="1:29" ht="15" thickBot="1">
      <c r="A1" s="238" t="s">
        <v>0</v>
      </c>
      <c r="B1" s="239"/>
      <c r="C1" s="239"/>
      <c r="D1" s="239"/>
      <c r="E1" s="240"/>
      <c r="F1" s="240"/>
      <c r="G1" s="108" t="s">
        <v>32</v>
      </c>
      <c r="H1" s="132" t="s">
        <v>33</v>
      </c>
      <c r="I1" s="132" t="s">
        <v>34</v>
      </c>
      <c r="J1" s="132" t="s">
        <v>35</v>
      </c>
      <c r="K1" s="132" t="s">
        <v>36</v>
      </c>
      <c r="L1" s="132" t="s">
        <v>37</v>
      </c>
      <c r="M1" s="5"/>
      <c r="Q1" s="12"/>
      <c r="W1" s="7"/>
      <c r="X1" s="7"/>
      <c r="Y1" s="7"/>
      <c r="Z1" s="7"/>
      <c r="AA1" s="7"/>
      <c r="AB1" s="7"/>
      <c r="AC1" s="7"/>
    </row>
    <row r="2" spans="1:29" ht="12.75">
      <c r="A2" s="99" t="s">
        <v>19</v>
      </c>
      <c r="B2" s="133">
        <v>2</v>
      </c>
      <c r="C2" s="97"/>
      <c r="D2" s="134"/>
      <c r="E2" s="99" t="s">
        <v>22</v>
      </c>
      <c r="F2" s="133">
        <v>6</v>
      </c>
      <c r="G2" s="135" t="s">
        <v>46</v>
      </c>
      <c r="H2" s="136">
        <f>$B$2*COS(RADIANS(B11))</f>
        <v>1.9987816540381915</v>
      </c>
      <c r="I2" s="136">
        <f>$B$2*SIN(RADIANS(B11))</f>
        <v>0.06979899340500194</v>
      </c>
      <c r="J2" s="137"/>
      <c r="K2" s="137"/>
      <c r="L2" s="138"/>
      <c r="Q2" s="12"/>
      <c r="W2" s="7"/>
      <c r="X2" s="7"/>
      <c r="Y2" s="7"/>
      <c r="Z2" s="7"/>
      <c r="AA2" s="7"/>
      <c r="AB2" s="7"/>
      <c r="AC2" s="7"/>
    </row>
    <row r="3" spans="1:29" ht="12.75">
      <c r="A3" s="47" t="s">
        <v>216</v>
      </c>
      <c r="B3" s="139">
        <v>2.5</v>
      </c>
      <c r="C3" s="98"/>
      <c r="D3" s="140"/>
      <c r="E3" s="47" t="s">
        <v>23</v>
      </c>
      <c r="F3" s="141">
        <v>1</v>
      </c>
      <c r="G3" s="142" t="s">
        <v>60</v>
      </c>
      <c r="H3" s="111">
        <f>F2+B3*COS(B54)</f>
        <v>8.435062340356119</v>
      </c>
      <c r="I3" s="111">
        <f>F3+B3*SIN(B54)</f>
        <v>0.43389806697081124</v>
      </c>
      <c r="J3" s="113"/>
      <c r="K3" s="53"/>
      <c r="L3" s="112"/>
      <c r="Q3" s="12"/>
      <c r="W3" s="7"/>
      <c r="X3" s="7"/>
      <c r="Y3" s="7"/>
      <c r="Z3" s="7"/>
      <c r="AA3" s="7"/>
      <c r="AB3" s="7"/>
      <c r="AC3" s="7"/>
    </row>
    <row r="4" spans="1:29" ht="12.75">
      <c r="A4" s="47" t="s">
        <v>217</v>
      </c>
      <c r="B4" s="225">
        <v>2.5</v>
      </c>
      <c r="C4" s="98"/>
      <c r="D4" s="140"/>
      <c r="E4" s="47" t="s">
        <v>61</v>
      </c>
      <c r="F4" s="141">
        <v>9</v>
      </c>
      <c r="G4" s="142" t="s">
        <v>77</v>
      </c>
      <c r="H4" s="114">
        <f>H3+B5*COS(B62)</f>
        <v>9</v>
      </c>
      <c r="I4" s="114">
        <f>I3+B5*SIN(B62)</f>
        <v>1.2590316565889372</v>
      </c>
      <c r="J4" s="53"/>
      <c r="K4" s="112"/>
      <c r="L4" s="112"/>
      <c r="Q4" s="12"/>
      <c r="W4" s="7"/>
      <c r="X4" s="7"/>
      <c r="Y4" s="7"/>
      <c r="Z4" s="7"/>
      <c r="AA4" s="7"/>
      <c r="AB4" s="7"/>
      <c r="AC4" s="7"/>
    </row>
    <row r="5" spans="1:29" ht="12.75">
      <c r="A5" s="47" t="s">
        <v>21</v>
      </c>
      <c r="B5" s="175">
        <v>1</v>
      </c>
      <c r="C5" s="101"/>
      <c r="D5" s="143"/>
      <c r="E5" s="102" t="s">
        <v>63</v>
      </c>
      <c r="F5" s="144">
        <v>3</v>
      </c>
      <c r="G5" s="142" t="s">
        <v>47</v>
      </c>
      <c r="H5" s="111">
        <f>F2-B4*COS(B54)</f>
        <v>3.5649376596438818</v>
      </c>
      <c r="I5" s="111">
        <f>F3+B4*SIN(B54)</f>
        <v>0.43389806697081124</v>
      </c>
      <c r="J5" s="113"/>
      <c r="K5" s="53"/>
      <c r="L5" s="112"/>
      <c r="Q5" s="12"/>
      <c r="W5" s="7"/>
      <c r="X5" s="7"/>
      <c r="Y5" s="7"/>
      <c r="Z5" s="7"/>
      <c r="AA5" s="7"/>
      <c r="AB5" s="7"/>
      <c r="AC5" s="7"/>
    </row>
    <row r="6" spans="1:29" ht="13.5" thickBot="1">
      <c r="A6" s="146" t="s">
        <v>79</v>
      </c>
      <c r="B6" s="147">
        <v>2</v>
      </c>
      <c r="C6" s="148"/>
      <c r="D6" s="149"/>
      <c r="E6" s="150"/>
      <c r="F6" s="151"/>
      <c r="G6" s="145" t="s">
        <v>80</v>
      </c>
      <c r="H6" s="159">
        <f>H5-B6*COS(B69)</f>
        <v>3</v>
      </c>
      <c r="I6" s="159">
        <f>I5+B6*SIN(B69)</f>
        <v>2.352451021860536</v>
      </c>
      <c r="J6" s="115"/>
      <c r="K6" s="116"/>
      <c r="L6" s="117"/>
      <c r="Q6" s="12"/>
      <c r="W6" s="7"/>
      <c r="X6" s="7"/>
      <c r="Y6" s="7"/>
      <c r="Z6" s="7"/>
      <c r="AA6" s="7"/>
      <c r="AB6" s="7"/>
      <c r="AC6" s="7"/>
    </row>
    <row r="7" spans="1:29" ht="12.75">
      <c r="A7" s="152"/>
      <c r="B7" s="152"/>
      <c r="C7" s="103" t="s">
        <v>42</v>
      </c>
      <c r="D7" s="153"/>
      <c r="E7" s="154"/>
      <c r="F7" s="154"/>
      <c r="G7" s="109" t="s">
        <v>38</v>
      </c>
      <c r="H7" s="118">
        <v>3</v>
      </c>
      <c r="I7" s="118">
        <v>1</v>
      </c>
      <c r="J7" s="110">
        <v>1.5</v>
      </c>
      <c r="K7" s="105">
        <f>J7*$B$9</f>
        <v>14.715</v>
      </c>
      <c r="L7" s="110">
        <v>1.5</v>
      </c>
      <c r="Q7" s="12"/>
      <c r="W7" s="7"/>
      <c r="X7" s="7"/>
      <c r="Y7" s="7"/>
      <c r="Z7" s="7"/>
      <c r="AA7" s="7"/>
      <c r="AB7" s="7"/>
      <c r="AC7" s="7"/>
    </row>
    <row r="8" spans="1:29" ht="12.75">
      <c r="A8" s="47"/>
      <c r="B8" s="141"/>
      <c r="C8" s="47" t="s">
        <v>43</v>
      </c>
      <c r="D8" s="141"/>
      <c r="E8" s="155"/>
      <c r="F8" s="155"/>
      <c r="G8" s="104" t="s">
        <v>39</v>
      </c>
      <c r="H8" s="119">
        <v>1.5</v>
      </c>
      <c r="I8" s="119">
        <v>0.5</v>
      </c>
      <c r="J8" s="85">
        <v>1</v>
      </c>
      <c r="K8" s="105">
        <f aca="true" t="shared" si="0" ref="K8:K14">J8*$B$9</f>
        <v>9.81</v>
      </c>
      <c r="L8" s="85">
        <v>1</v>
      </c>
      <c r="Q8" s="12"/>
      <c r="W8" s="7"/>
      <c r="X8" s="7"/>
      <c r="Y8" s="7"/>
      <c r="Z8" s="7"/>
      <c r="AA8" s="7"/>
      <c r="AB8" s="7"/>
      <c r="AC8" s="7"/>
    </row>
    <row r="9" spans="1:29" ht="13.5" thickBot="1">
      <c r="A9" s="54" t="s">
        <v>31</v>
      </c>
      <c r="B9" s="156">
        <v>9.81</v>
      </c>
      <c r="C9" s="96" t="s">
        <v>44</v>
      </c>
      <c r="D9" s="157"/>
      <c r="E9" s="158"/>
      <c r="F9" s="158"/>
      <c r="G9" s="104" t="s">
        <v>115</v>
      </c>
      <c r="H9" s="119">
        <v>7.5</v>
      </c>
      <c r="I9" s="119">
        <v>1.1</v>
      </c>
      <c r="J9" s="85">
        <v>1.3</v>
      </c>
      <c r="K9" s="105">
        <f t="shared" si="0"/>
        <v>12.753000000000002</v>
      </c>
      <c r="L9" s="85">
        <v>0.3</v>
      </c>
      <c r="M9" s="78"/>
      <c r="Q9" s="12"/>
      <c r="W9" s="7"/>
      <c r="X9" s="7"/>
      <c r="Y9" s="7"/>
      <c r="Z9" s="7"/>
      <c r="AA9" s="7"/>
      <c r="AB9" s="7"/>
      <c r="AC9" s="7"/>
    </row>
    <row r="10" spans="1:29" ht="13.5" thickBot="1">
      <c r="A10" s="17"/>
      <c r="B10" s="18"/>
      <c r="C10" s="82"/>
      <c r="D10" s="83"/>
      <c r="E10" s="24"/>
      <c r="F10" s="24"/>
      <c r="G10" s="104" t="s">
        <v>137</v>
      </c>
      <c r="H10" s="119">
        <v>5.5</v>
      </c>
      <c r="I10" s="119">
        <v>0.5</v>
      </c>
      <c r="J10" s="85">
        <v>0.8</v>
      </c>
      <c r="K10" s="105">
        <f t="shared" si="0"/>
        <v>7.848000000000001</v>
      </c>
      <c r="L10" s="85">
        <v>0.2</v>
      </c>
      <c r="M10" s="78"/>
      <c r="Q10" s="12"/>
      <c r="W10" s="7"/>
      <c r="X10" s="7"/>
      <c r="Y10" s="7"/>
      <c r="Z10" s="7"/>
      <c r="AA10" s="7"/>
      <c r="AB10" s="7"/>
      <c r="AC10" s="7"/>
    </row>
    <row r="11" spans="1:29" ht="12.75">
      <c r="A11" s="124" t="s">
        <v>49</v>
      </c>
      <c r="B11" s="69">
        <v>2</v>
      </c>
      <c r="C11" s="82"/>
      <c r="D11" s="83"/>
      <c r="E11" s="24"/>
      <c r="F11" s="24"/>
      <c r="G11" s="213" t="s">
        <v>40</v>
      </c>
      <c r="H11" s="212">
        <v>8.3</v>
      </c>
      <c r="I11" s="212">
        <v>1.2</v>
      </c>
      <c r="J11" s="214">
        <v>0.9</v>
      </c>
      <c r="K11" s="215">
        <f t="shared" si="0"/>
        <v>8.829</v>
      </c>
      <c r="L11" s="214">
        <v>0.4</v>
      </c>
      <c r="M11" s="84"/>
      <c r="Q11" s="12"/>
      <c r="W11" s="7"/>
      <c r="X11" s="7"/>
      <c r="Y11" s="7"/>
      <c r="Z11" s="7"/>
      <c r="AA11" s="7"/>
      <c r="AB11" s="7"/>
      <c r="AC11" s="7"/>
    </row>
    <row r="12" spans="1:29" ht="12.75">
      <c r="A12" s="125" t="s">
        <v>48</v>
      </c>
      <c r="B12" s="107">
        <f>RADIANS($B$11)</f>
        <v>0.03490658503988659</v>
      </c>
      <c r="C12" s="19"/>
      <c r="D12" s="21"/>
      <c r="E12" s="21"/>
      <c r="F12" s="218"/>
      <c r="G12" s="194" t="s">
        <v>41</v>
      </c>
      <c r="H12" s="119">
        <v>4.5</v>
      </c>
      <c r="I12" s="119">
        <v>0.1</v>
      </c>
      <c r="J12" s="119">
        <v>0.5</v>
      </c>
      <c r="K12" s="114">
        <f t="shared" si="0"/>
        <v>4.905</v>
      </c>
      <c r="L12" s="119">
        <v>0.25</v>
      </c>
      <c r="M12" s="5"/>
      <c r="Q12" s="12"/>
      <c r="W12" s="7"/>
      <c r="X12" s="7"/>
      <c r="Y12" s="7"/>
      <c r="Z12" s="7"/>
      <c r="AA12" s="7"/>
      <c r="AB12" s="7"/>
      <c r="AC12" s="7"/>
    </row>
    <row r="13" spans="1:29" ht="12.75">
      <c r="A13" s="68" t="s">
        <v>18</v>
      </c>
      <c r="B13" s="70">
        <v>1</v>
      </c>
      <c r="C13" s="19"/>
      <c r="D13" s="20"/>
      <c r="E13" s="21"/>
      <c r="F13" s="21"/>
      <c r="G13" s="216" t="s">
        <v>180</v>
      </c>
      <c r="H13" s="194">
        <v>3.5</v>
      </c>
      <c r="I13" s="217">
        <v>0.6</v>
      </c>
      <c r="J13" s="104">
        <v>0.7</v>
      </c>
      <c r="K13" s="194">
        <f t="shared" si="0"/>
        <v>6.867</v>
      </c>
      <c r="L13" s="194">
        <v>0.15</v>
      </c>
      <c r="M13" s="5"/>
      <c r="N13" s="219"/>
      <c r="Q13" s="12"/>
      <c r="W13" s="7"/>
      <c r="X13" s="7"/>
      <c r="Y13" s="7"/>
      <c r="Z13" s="7"/>
      <c r="AA13" s="7"/>
      <c r="AB13" s="7"/>
      <c r="AC13" s="7"/>
    </row>
    <row r="14" spans="1:29" ht="13.5" thickBot="1">
      <c r="A14" s="68" t="s">
        <v>17</v>
      </c>
      <c r="B14" s="70">
        <v>0</v>
      </c>
      <c r="C14" s="19"/>
      <c r="D14" s="79"/>
      <c r="E14" s="20"/>
      <c r="F14" s="20"/>
      <c r="G14" s="208" t="s">
        <v>194</v>
      </c>
      <c r="H14" s="207">
        <v>2.5</v>
      </c>
      <c r="I14" s="204">
        <v>0.3</v>
      </c>
      <c r="J14" s="206">
        <v>0.5</v>
      </c>
      <c r="K14" s="205">
        <f t="shared" si="0"/>
        <v>4.905</v>
      </c>
      <c r="L14" s="205">
        <v>0.3</v>
      </c>
      <c r="M14" s="10"/>
      <c r="Q14" s="12"/>
      <c r="W14" s="7"/>
      <c r="X14" s="7"/>
      <c r="Y14" s="7"/>
      <c r="Z14" s="7"/>
      <c r="AA14" s="7"/>
      <c r="AB14" s="7"/>
      <c r="AC14" s="7"/>
    </row>
    <row r="15" spans="1:29" ht="12.75">
      <c r="A15" s="68" t="s">
        <v>45</v>
      </c>
      <c r="B15" s="66">
        <v>0.01</v>
      </c>
      <c r="C15" s="19"/>
      <c r="D15" s="79"/>
      <c r="E15" s="20"/>
      <c r="F15" s="20"/>
      <c r="G15" s="11"/>
      <c r="H15" s="5"/>
      <c r="I15" s="5"/>
      <c r="J15" s="10"/>
      <c r="K15" s="10"/>
      <c r="L15" s="10"/>
      <c r="M15" s="10"/>
      <c r="Q15" s="12"/>
      <c r="W15" s="7"/>
      <c r="X15" s="7"/>
      <c r="Y15" s="7"/>
      <c r="Z15" s="7"/>
      <c r="AA15" s="7"/>
      <c r="AB15" s="7"/>
      <c r="AC15" s="7"/>
    </row>
    <row r="16" spans="1:29" ht="12.75">
      <c r="A16" s="42" t="s">
        <v>20</v>
      </c>
      <c r="B16" s="93">
        <v>15</v>
      </c>
      <c r="C16" s="19"/>
      <c r="D16" s="20"/>
      <c r="E16" s="20"/>
      <c r="F16" s="20"/>
      <c r="G16" s="11"/>
      <c r="H16" s="5"/>
      <c r="I16" s="10"/>
      <c r="J16" s="10"/>
      <c r="K16" s="10"/>
      <c r="L16" s="10"/>
      <c r="M16" s="10"/>
      <c r="Q16" s="12"/>
      <c r="W16" s="7"/>
      <c r="X16" s="7"/>
      <c r="Y16" s="7"/>
      <c r="Z16" s="7"/>
      <c r="AA16" s="7"/>
      <c r="AB16" s="7"/>
      <c r="AC16" s="7"/>
    </row>
    <row r="17" spans="1:22" s="13" customFormat="1" ht="13.5" thickBot="1">
      <c r="A17" s="46" t="s">
        <v>5</v>
      </c>
      <c r="B17" s="106">
        <f>RADIANS($B$16)</f>
        <v>0.2617993877991494</v>
      </c>
      <c r="C17" s="22"/>
      <c r="D17" s="22"/>
      <c r="E17" s="22"/>
      <c r="F17" s="22"/>
      <c r="G17" s="2"/>
      <c r="H17" s="5"/>
      <c r="I17" s="10"/>
      <c r="J17" s="10"/>
      <c r="K17" s="10"/>
      <c r="L17" s="10"/>
      <c r="M17" s="10"/>
      <c r="N17" s="12"/>
      <c r="O17" s="12"/>
      <c r="P17" s="12"/>
      <c r="Q17" s="12"/>
      <c r="R17" s="12"/>
      <c r="S17" s="12"/>
      <c r="T17" s="12"/>
      <c r="U17" s="12"/>
      <c r="V17" s="12"/>
    </row>
    <row r="18" spans="1:234" s="29" customFormat="1" ht="12.75">
      <c r="A18" s="67"/>
      <c r="B18" s="92"/>
      <c r="C18" s="4"/>
      <c r="D18" s="5"/>
      <c r="E18" s="5"/>
      <c r="F18" s="5"/>
      <c r="G18" s="4"/>
      <c r="H18" s="4"/>
      <c r="I18" s="4"/>
      <c r="J18" s="4"/>
      <c r="K18" s="4"/>
      <c r="L18" s="4"/>
      <c r="M18" s="4"/>
      <c r="N18" s="12"/>
      <c r="O18" s="12"/>
      <c r="P18" s="12"/>
      <c r="Q18" s="12"/>
      <c r="R18" s="12"/>
      <c r="S18" s="12"/>
      <c r="T18" s="12"/>
      <c r="U18" s="12"/>
      <c r="V18" s="12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</row>
    <row r="19" spans="1:234" s="29" customFormat="1" ht="12.75">
      <c r="A19" s="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</row>
    <row r="20" spans="1:234" s="29" customFormat="1" ht="12.75">
      <c r="A20" s="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</row>
    <row r="21" spans="1:234" s="23" customFormat="1" ht="13.5" thickBot="1">
      <c r="A21" s="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</row>
    <row r="22" spans="1:234" s="23" customFormat="1" ht="12.75">
      <c r="A22" s="41" t="s">
        <v>2</v>
      </c>
      <c r="B22" s="89">
        <f>$B$11</f>
        <v>2</v>
      </c>
      <c r="C22" s="94">
        <f aca="true" t="shared" si="1" ref="C22:Z22">B22+$B$16</f>
        <v>17</v>
      </c>
      <c r="D22" s="94">
        <f t="shared" si="1"/>
        <v>32</v>
      </c>
      <c r="E22" s="94">
        <f t="shared" si="1"/>
        <v>47</v>
      </c>
      <c r="F22" s="94">
        <f t="shared" si="1"/>
        <v>62</v>
      </c>
      <c r="G22" s="94">
        <f>F22+$B$16</f>
        <v>77</v>
      </c>
      <c r="H22" s="94">
        <f>G22+$B$16</f>
        <v>92</v>
      </c>
      <c r="I22" s="94">
        <f t="shared" si="1"/>
        <v>107</v>
      </c>
      <c r="J22" s="94">
        <f t="shared" si="1"/>
        <v>122</v>
      </c>
      <c r="K22" s="94">
        <f t="shared" si="1"/>
        <v>137</v>
      </c>
      <c r="L22" s="94">
        <f t="shared" si="1"/>
        <v>152</v>
      </c>
      <c r="M22" s="94">
        <f t="shared" si="1"/>
        <v>167</v>
      </c>
      <c r="N22" s="94">
        <f t="shared" si="1"/>
        <v>182</v>
      </c>
      <c r="O22" s="94">
        <f t="shared" si="1"/>
        <v>197</v>
      </c>
      <c r="P22" s="94">
        <f t="shared" si="1"/>
        <v>212</v>
      </c>
      <c r="Q22" s="94">
        <f t="shared" si="1"/>
        <v>227</v>
      </c>
      <c r="R22" s="94">
        <f t="shared" si="1"/>
        <v>242</v>
      </c>
      <c r="S22" s="94">
        <f t="shared" si="1"/>
        <v>257</v>
      </c>
      <c r="T22" s="94">
        <f t="shared" si="1"/>
        <v>272</v>
      </c>
      <c r="U22" s="94">
        <f t="shared" si="1"/>
        <v>287</v>
      </c>
      <c r="V22" s="94">
        <f t="shared" si="1"/>
        <v>302</v>
      </c>
      <c r="W22" s="94">
        <f t="shared" si="1"/>
        <v>317</v>
      </c>
      <c r="X22" s="94">
        <f t="shared" si="1"/>
        <v>332</v>
      </c>
      <c r="Y22" s="94">
        <f t="shared" si="1"/>
        <v>347</v>
      </c>
      <c r="Z22" s="95">
        <f t="shared" si="1"/>
        <v>362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</row>
    <row r="23" spans="1:234" s="23" customFormat="1" ht="12.75">
      <c r="A23" s="42" t="s">
        <v>24</v>
      </c>
      <c r="B23" s="40">
        <f aca="true" t="shared" si="2" ref="B23:Z23">RADIANS(B22)</f>
        <v>0.03490658503988659</v>
      </c>
      <c r="C23" s="38">
        <f>RADIANS(C22)</f>
        <v>0.29670597283903605</v>
      </c>
      <c r="D23" s="38">
        <f t="shared" si="2"/>
        <v>0.5585053606381855</v>
      </c>
      <c r="E23" s="38">
        <f t="shared" si="2"/>
        <v>0.8203047484373349</v>
      </c>
      <c r="F23" s="38">
        <f t="shared" si="2"/>
        <v>1.0821041362364843</v>
      </c>
      <c r="G23" s="38">
        <f t="shared" si="2"/>
        <v>1.3439035240356338</v>
      </c>
      <c r="H23" s="38">
        <f t="shared" si="2"/>
        <v>1.6057029118347832</v>
      </c>
      <c r="I23" s="38">
        <f t="shared" si="2"/>
        <v>1.8675022996339325</v>
      </c>
      <c r="J23" s="38">
        <f t="shared" si="2"/>
        <v>2.129301687433082</v>
      </c>
      <c r="K23" s="38">
        <f t="shared" si="2"/>
        <v>2.3911010752322315</v>
      </c>
      <c r="L23" s="38">
        <f t="shared" si="2"/>
        <v>2.652900463031381</v>
      </c>
      <c r="M23" s="38">
        <f t="shared" si="2"/>
        <v>2.91469985083053</v>
      </c>
      <c r="N23" s="38">
        <f t="shared" si="2"/>
        <v>3.1764992386296798</v>
      </c>
      <c r="O23" s="38">
        <f t="shared" si="2"/>
        <v>3.4382986264288293</v>
      </c>
      <c r="P23" s="38">
        <f t="shared" si="2"/>
        <v>3.7000980142279785</v>
      </c>
      <c r="Q23" s="38">
        <f t="shared" si="2"/>
        <v>3.961897402027128</v>
      </c>
      <c r="R23" s="38">
        <f t="shared" si="2"/>
        <v>4.223696789826278</v>
      </c>
      <c r="S23" s="38">
        <f t="shared" si="2"/>
        <v>4.485496177625427</v>
      </c>
      <c r="T23" s="38">
        <f t="shared" si="2"/>
        <v>4.747295565424577</v>
      </c>
      <c r="U23" s="38">
        <f t="shared" si="2"/>
        <v>5.009094953223726</v>
      </c>
      <c r="V23" s="38">
        <f t="shared" si="2"/>
        <v>5.270894341022875</v>
      </c>
      <c r="W23" s="38">
        <f t="shared" si="2"/>
        <v>5.532693728822025</v>
      </c>
      <c r="X23" s="38">
        <f t="shared" si="2"/>
        <v>5.794493116621174</v>
      </c>
      <c r="Y23" s="38">
        <f t="shared" si="2"/>
        <v>6.056292504420323</v>
      </c>
      <c r="Z23" s="45">
        <f t="shared" si="2"/>
        <v>6.318091892219473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</row>
    <row r="24" spans="1:234" s="23" customFormat="1" ht="12.75">
      <c r="A24" s="42" t="s">
        <v>5</v>
      </c>
      <c r="B24" s="52">
        <f>B23-$B$23</f>
        <v>0</v>
      </c>
      <c r="C24" s="49">
        <f>C23-$B$23</f>
        <v>0.26179938779914946</v>
      </c>
      <c r="D24" s="49">
        <f aca="true" t="shared" si="3" ref="D24:Z24">D23-$B$23</f>
        <v>0.5235987755982988</v>
      </c>
      <c r="E24" s="49">
        <f t="shared" si="3"/>
        <v>0.7853981633974483</v>
      </c>
      <c r="F24" s="49">
        <f t="shared" si="3"/>
        <v>1.0471975511965976</v>
      </c>
      <c r="G24" s="49">
        <f t="shared" si="3"/>
        <v>1.3089969389957472</v>
      </c>
      <c r="H24" s="49">
        <f t="shared" si="3"/>
        <v>1.5707963267948966</v>
      </c>
      <c r="I24" s="49">
        <f t="shared" si="3"/>
        <v>1.832595714594046</v>
      </c>
      <c r="J24" s="49">
        <f t="shared" si="3"/>
        <v>2.0943951023931953</v>
      </c>
      <c r="K24" s="49">
        <f t="shared" si="3"/>
        <v>2.356194490192345</v>
      </c>
      <c r="L24" s="49">
        <f t="shared" si="3"/>
        <v>2.6179938779914944</v>
      </c>
      <c r="M24" s="49">
        <f t="shared" si="3"/>
        <v>2.8797932657906435</v>
      </c>
      <c r="N24" s="49">
        <f t="shared" si="3"/>
        <v>3.141592653589793</v>
      </c>
      <c r="O24" s="49">
        <f t="shared" si="3"/>
        <v>3.4033920413889427</v>
      </c>
      <c r="P24" s="49">
        <f t="shared" si="3"/>
        <v>3.665191429188092</v>
      </c>
      <c r="Q24" s="49">
        <f t="shared" si="3"/>
        <v>3.9269908169872414</v>
      </c>
      <c r="R24" s="49">
        <f t="shared" si="3"/>
        <v>4.188790204786391</v>
      </c>
      <c r="S24" s="49">
        <f t="shared" si="3"/>
        <v>4.4505895925855405</v>
      </c>
      <c r="T24" s="49">
        <f t="shared" si="3"/>
        <v>4.712388980384691</v>
      </c>
      <c r="U24" s="49">
        <f t="shared" si="3"/>
        <v>4.97418836818384</v>
      </c>
      <c r="V24" s="49">
        <f t="shared" si="3"/>
        <v>5.235987755982989</v>
      </c>
      <c r="W24" s="49">
        <f t="shared" si="3"/>
        <v>5.497787143782139</v>
      </c>
      <c r="X24" s="49">
        <f t="shared" si="3"/>
        <v>5.759586531581288</v>
      </c>
      <c r="Y24" s="49">
        <f t="shared" si="3"/>
        <v>6.021385919380437</v>
      </c>
      <c r="Z24" s="51">
        <f t="shared" si="3"/>
        <v>6.283185307179587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</row>
    <row r="25" spans="1:234" s="23" customFormat="1" ht="12.75">
      <c r="A25" s="42" t="s">
        <v>3</v>
      </c>
      <c r="B25" s="52">
        <f>B13</f>
        <v>1</v>
      </c>
      <c r="C25" s="49">
        <f>B25+B26*B27</f>
        <v>1</v>
      </c>
      <c r="D25" s="49">
        <f aca="true" t="shared" si="4" ref="D25:Z25">C25+C26*C27</f>
        <v>1.0026179938779916</v>
      </c>
      <c r="E25" s="49">
        <f t="shared" si="4"/>
        <v>1.0078539816339744</v>
      </c>
      <c r="F25" s="49">
        <f>E25+E26*E27</f>
        <v>1.0156874552818953</v>
      </c>
      <c r="G25" s="49">
        <f>F25+F26*F27</f>
        <v>1.026077825020762</v>
      </c>
      <c r="H25" s="49">
        <f>G25+G26*G27</f>
        <v>1.0389656177387734</v>
      </c>
      <c r="I25" s="49">
        <f t="shared" si="4"/>
        <v>1.054274362246171</v>
      </c>
      <c r="J25" s="49">
        <f t="shared" si="4"/>
        <v>1.071913018264284</v>
      </c>
      <c r="K25" s="49">
        <f t="shared" si="4"/>
        <v>1.091778768370651</v>
      </c>
      <c r="L25" s="49">
        <f t="shared" si="4"/>
        <v>1.1137599781334324</v>
      </c>
      <c r="M25" s="49">
        <f t="shared" si="4"/>
        <v>1.137739139057202</v>
      </c>
      <c r="N25" s="49">
        <f t="shared" si="4"/>
        <v>1.1635956370669163</v>
      </c>
      <c r="O25" s="49">
        <f t="shared" si="4"/>
        <v>1.1912082289673154</v>
      </c>
      <c r="P25" s="49">
        <f t="shared" si="4"/>
        <v>1.2204571530176658</v>
      </c>
      <c r="Q25" s="49">
        <f t="shared" si="4"/>
        <v>1.2512258409771633</v>
      </c>
      <c r="R25" s="49">
        <f t="shared" si="4"/>
        <v>1.2834022333009534</v>
      </c>
      <c r="S25" s="49">
        <f t="shared" si="4"/>
        <v>1.3168797244748496</v>
      </c>
      <c r="T25" s="49">
        <f t="shared" si="4"/>
        <v>1.3515577815726503</v>
      </c>
      <c r="U25" s="49">
        <f t="shared" si="4"/>
        <v>1.3873422871186212</v>
      </c>
      <c r="V25" s="49">
        <f t="shared" si="4"/>
        <v>1.424145659020309</v>
      </c>
      <c r="W25" s="49">
        <f t="shared" si="4"/>
        <v>1.4618867976318741</v>
      </c>
      <c r="X25" s="49">
        <f t="shared" si="4"/>
        <v>1.500490904655338</v>
      </c>
      <c r="Y25" s="49">
        <f t="shared" si="4"/>
        <v>1.5398892119723704</v>
      </c>
      <c r="Z25" s="51">
        <f t="shared" si="4"/>
        <v>1.5800186516157486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</row>
    <row r="26" spans="1:234" s="23" customFormat="1" ht="12.75">
      <c r="A26" s="42" t="s">
        <v>4</v>
      </c>
      <c r="B26" s="52">
        <f>$B$14</f>
        <v>0</v>
      </c>
      <c r="C26" s="48">
        <f>B26+$B$15</f>
        <v>0.01</v>
      </c>
      <c r="D26" s="48">
        <f>C26+$B$15</f>
        <v>0.02</v>
      </c>
      <c r="E26" s="48">
        <f aca="true" t="shared" si="5" ref="E26:Z26">D26+$B$15</f>
        <v>0.03</v>
      </c>
      <c r="F26" s="48">
        <f>E26+$B$15</f>
        <v>0.04</v>
      </c>
      <c r="G26" s="48">
        <f>F26+$B$15</f>
        <v>0.05</v>
      </c>
      <c r="H26" s="48">
        <f>G26+$B$15</f>
        <v>0.060000000000000005</v>
      </c>
      <c r="I26" s="48">
        <f t="shared" si="5"/>
        <v>0.07</v>
      </c>
      <c r="J26" s="48">
        <f t="shared" si="5"/>
        <v>0.08</v>
      </c>
      <c r="K26" s="48">
        <f t="shared" si="5"/>
        <v>0.09</v>
      </c>
      <c r="L26" s="48">
        <f t="shared" si="5"/>
        <v>0.09999999999999999</v>
      </c>
      <c r="M26" s="48">
        <f t="shared" si="5"/>
        <v>0.10999999999999999</v>
      </c>
      <c r="N26" s="48">
        <f t="shared" si="5"/>
        <v>0.11999999999999998</v>
      </c>
      <c r="O26" s="48">
        <f t="shared" si="5"/>
        <v>0.12999999999999998</v>
      </c>
      <c r="P26" s="48">
        <f t="shared" si="5"/>
        <v>0.13999999999999999</v>
      </c>
      <c r="Q26" s="48">
        <f t="shared" si="5"/>
        <v>0.15</v>
      </c>
      <c r="R26" s="48">
        <f t="shared" si="5"/>
        <v>0.16</v>
      </c>
      <c r="S26" s="48">
        <f t="shared" si="5"/>
        <v>0.17</v>
      </c>
      <c r="T26" s="48">
        <f t="shared" si="5"/>
        <v>0.18000000000000002</v>
      </c>
      <c r="U26" s="48">
        <f t="shared" si="5"/>
        <v>0.19000000000000003</v>
      </c>
      <c r="V26" s="48">
        <f t="shared" si="5"/>
        <v>0.20000000000000004</v>
      </c>
      <c r="W26" s="48">
        <f t="shared" si="5"/>
        <v>0.21000000000000005</v>
      </c>
      <c r="X26" s="48">
        <f t="shared" si="5"/>
        <v>0.22000000000000006</v>
      </c>
      <c r="Y26" s="48">
        <f t="shared" si="5"/>
        <v>0.23000000000000007</v>
      </c>
      <c r="Z26" s="50">
        <f t="shared" si="5"/>
        <v>0.24000000000000007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</row>
    <row r="27" spans="1:234" s="23" customFormat="1" ht="12.75">
      <c r="A27" s="42" t="s">
        <v>1</v>
      </c>
      <c r="B27" s="40">
        <f>C27</f>
        <v>0.26179938779914946</v>
      </c>
      <c r="C27" s="8">
        <f>(C23-B23)/B25</f>
        <v>0.26179938779914946</v>
      </c>
      <c r="D27" s="8">
        <f>(D23-C23)/C25</f>
        <v>0.2617993877991494</v>
      </c>
      <c r="E27" s="8">
        <f aca="true" t="shared" si="6" ref="E27:Z27">(E23-D23)/D25</f>
        <v>0.2611157882640273</v>
      </c>
      <c r="F27" s="8">
        <f>(F23-E23)/E25</f>
        <v>0.2597592434716678</v>
      </c>
      <c r="G27" s="8">
        <f>(G23-F23)/F25</f>
        <v>0.2577558543602268</v>
      </c>
      <c r="H27" s="8">
        <f>(H23-G23)/G25</f>
        <v>0.2551457417899583</v>
      </c>
      <c r="I27" s="8">
        <f t="shared" si="6"/>
        <v>0.25198080025875647</v>
      </c>
      <c r="J27" s="8">
        <f t="shared" si="6"/>
        <v>0.2483218763295884</v>
      </c>
      <c r="K27" s="8">
        <f t="shared" si="6"/>
        <v>0.24423566403090555</v>
      </c>
      <c r="L27" s="8">
        <f t="shared" si="6"/>
        <v>0.2397916092376973</v>
      </c>
      <c r="M27" s="8">
        <f t="shared" si="6"/>
        <v>0.23505907281558347</v>
      </c>
      <c r="N27" s="8">
        <f t="shared" si="6"/>
        <v>0.2301049325033259</v>
      </c>
      <c r="O27" s="8">
        <f t="shared" si="6"/>
        <v>0.22499172346423466</v>
      </c>
      <c r="P27" s="8">
        <f t="shared" si="6"/>
        <v>0.21977634256783868</v>
      </c>
      <c r="Q27" s="8">
        <f t="shared" si="6"/>
        <v>0.21450928215860118</v>
      </c>
      <c r="R27" s="8">
        <f t="shared" si="6"/>
        <v>0.20923431983685173</v>
      </c>
      <c r="S27" s="8">
        <f t="shared" si="6"/>
        <v>0.20398857116353333</v>
      </c>
      <c r="T27" s="8">
        <f t="shared" si="6"/>
        <v>0.19880280858872773</v>
      </c>
      <c r="U27" s="8">
        <f t="shared" si="6"/>
        <v>0.19370195737730406</v>
      </c>
      <c r="V27" s="8">
        <f t="shared" si="6"/>
        <v>0.18870569305782622</v>
      </c>
      <c r="W27" s="8">
        <f t="shared" si="6"/>
        <v>0.18382908106411372</v>
      </c>
      <c r="X27" s="8">
        <f t="shared" si="6"/>
        <v>0.17908321507741962</v>
      </c>
      <c r="Y27" s="8">
        <f t="shared" si="6"/>
        <v>0.17447582453642682</v>
      </c>
      <c r="Z27" s="9">
        <f t="shared" si="6"/>
        <v>0.1700118331654676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</row>
    <row r="28" spans="1:234" s="23" customFormat="1" ht="13.5" thickBot="1">
      <c r="A28" s="55" t="s">
        <v>25</v>
      </c>
      <c r="B28" s="56">
        <f>B23</f>
        <v>0.03490658503988659</v>
      </c>
      <c r="C28" s="62">
        <f>B28+B25*C27</f>
        <v>0.29670597283903605</v>
      </c>
      <c r="D28" s="62">
        <f aca="true" t="shared" si="7" ref="D28:Z28">C28+C25*D27</f>
        <v>0.5585053606381855</v>
      </c>
      <c r="E28" s="62">
        <f t="shared" si="7"/>
        <v>0.8203047484373349</v>
      </c>
      <c r="F28" s="62">
        <f>E28+E25*F27</f>
        <v>1.0821041362364843</v>
      </c>
      <c r="G28" s="62">
        <f>F28+F25*G27</f>
        <v>1.3439035240356338</v>
      </c>
      <c r="H28" s="62">
        <f>G28+G25*H27</f>
        <v>1.6057029118347832</v>
      </c>
      <c r="I28" s="62">
        <f t="shared" si="7"/>
        <v>1.8675022996339325</v>
      </c>
      <c r="J28" s="62">
        <f t="shared" si="7"/>
        <v>2.129301687433082</v>
      </c>
      <c r="K28" s="62">
        <f t="shared" si="7"/>
        <v>2.3911010752322315</v>
      </c>
      <c r="L28" s="62">
        <f t="shared" si="7"/>
        <v>2.652900463031381</v>
      </c>
      <c r="M28" s="62">
        <f t="shared" si="7"/>
        <v>2.91469985083053</v>
      </c>
      <c r="N28" s="62">
        <f t="shared" si="7"/>
        <v>3.1764992386296798</v>
      </c>
      <c r="O28" s="62">
        <f t="shared" si="7"/>
        <v>3.4382986264288293</v>
      </c>
      <c r="P28" s="62">
        <f t="shared" si="7"/>
        <v>3.7000980142279785</v>
      </c>
      <c r="Q28" s="62">
        <f t="shared" si="7"/>
        <v>3.961897402027128</v>
      </c>
      <c r="R28" s="62">
        <f t="shared" si="7"/>
        <v>4.223696789826278</v>
      </c>
      <c r="S28" s="62">
        <f t="shared" si="7"/>
        <v>4.485496177625427</v>
      </c>
      <c r="T28" s="62">
        <f t="shared" si="7"/>
        <v>4.747295565424577</v>
      </c>
      <c r="U28" s="62">
        <f t="shared" si="7"/>
        <v>5.009094953223726</v>
      </c>
      <c r="V28" s="62">
        <f t="shared" si="7"/>
        <v>5.270894341022875</v>
      </c>
      <c r="W28" s="62">
        <f t="shared" si="7"/>
        <v>5.532693728822025</v>
      </c>
      <c r="X28" s="62">
        <f t="shared" si="7"/>
        <v>5.794493116621174</v>
      </c>
      <c r="Y28" s="62">
        <f t="shared" si="7"/>
        <v>6.056292504420323</v>
      </c>
      <c r="Z28" s="63">
        <f t="shared" si="7"/>
        <v>6.318091892219473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</row>
    <row r="29" spans="1:234" s="23" customFormat="1" ht="13.5" thickBot="1">
      <c r="A29" s="37" t="s">
        <v>29</v>
      </c>
      <c r="B29" s="88">
        <f>B28-B23</f>
        <v>0</v>
      </c>
      <c r="C29" s="86">
        <f aca="true" t="shared" si="8" ref="C29:Z29">C28-C23</f>
        <v>0</v>
      </c>
      <c r="D29" s="86">
        <f t="shared" si="8"/>
        <v>0</v>
      </c>
      <c r="E29" s="86">
        <f t="shared" si="8"/>
        <v>0</v>
      </c>
      <c r="F29" s="86">
        <f t="shared" si="8"/>
        <v>0</v>
      </c>
      <c r="G29" s="86">
        <f t="shared" si="8"/>
        <v>0</v>
      </c>
      <c r="H29" s="86">
        <f t="shared" si="8"/>
        <v>0</v>
      </c>
      <c r="I29" s="86">
        <f t="shared" si="8"/>
        <v>0</v>
      </c>
      <c r="J29" s="86">
        <f t="shared" si="8"/>
        <v>0</v>
      </c>
      <c r="K29" s="86">
        <f t="shared" si="8"/>
        <v>0</v>
      </c>
      <c r="L29" s="86">
        <f t="shared" si="8"/>
        <v>0</v>
      </c>
      <c r="M29" s="86">
        <f t="shared" si="8"/>
        <v>0</v>
      </c>
      <c r="N29" s="86">
        <f t="shared" si="8"/>
        <v>0</v>
      </c>
      <c r="O29" s="86">
        <f t="shared" si="8"/>
        <v>0</v>
      </c>
      <c r="P29" s="86">
        <f t="shared" si="8"/>
        <v>0</v>
      </c>
      <c r="Q29" s="86">
        <f t="shared" si="8"/>
        <v>0</v>
      </c>
      <c r="R29" s="86">
        <f t="shared" si="8"/>
        <v>0</v>
      </c>
      <c r="S29" s="86">
        <f t="shared" si="8"/>
        <v>0</v>
      </c>
      <c r="T29" s="86">
        <f t="shared" si="8"/>
        <v>0</v>
      </c>
      <c r="U29" s="86">
        <f t="shared" si="8"/>
        <v>0</v>
      </c>
      <c r="V29" s="86">
        <f t="shared" si="8"/>
        <v>0</v>
      </c>
      <c r="W29" s="86">
        <f t="shared" si="8"/>
        <v>0</v>
      </c>
      <c r="X29" s="86">
        <f t="shared" si="8"/>
        <v>0</v>
      </c>
      <c r="Y29" s="86">
        <f t="shared" si="8"/>
        <v>0</v>
      </c>
      <c r="Z29" s="87">
        <f t="shared" si="8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</row>
    <row r="30" spans="1:234" s="23" customFormat="1" ht="12.75">
      <c r="A30" s="34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</row>
    <row r="31" spans="1:234" s="23" customFormat="1" ht="13.5" thickBot="1">
      <c r="A31" s="1"/>
      <c r="B31" s="10"/>
      <c r="C31" s="4"/>
      <c r="D31" s="10"/>
      <c r="E31" s="10"/>
      <c r="F31" s="10"/>
      <c r="G31" s="4"/>
      <c r="H31" s="4"/>
      <c r="I31" s="4"/>
      <c r="J31" s="4"/>
      <c r="K31" s="4"/>
      <c r="L31" s="4"/>
      <c r="M31" s="4"/>
      <c r="N31" s="4"/>
      <c r="O31" s="4"/>
      <c r="P31" s="4"/>
      <c r="Q31" s="10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</row>
    <row r="32" spans="1:234" s="23" customFormat="1" ht="13.5" thickBot="1">
      <c r="A32" s="241" t="s">
        <v>26</v>
      </c>
      <c r="B32" s="242"/>
      <c r="C32" s="27"/>
      <c r="D32" s="27"/>
      <c r="E32" s="27" t="s">
        <v>27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</row>
    <row r="33" spans="1:234" s="29" customFormat="1" ht="13.5" thickBot="1">
      <c r="A33" s="32"/>
      <c r="B33" s="3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</row>
    <row r="34" spans="1:234" s="29" customFormat="1" ht="13.5" thickBot="1">
      <c r="A34" s="39" t="s">
        <v>30</v>
      </c>
      <c r="B34" s="3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</row>
    <row r="35" spans="1:234" s="29" customFormat="1" ht="12.75">
      <c r="A35" s="43" t="s">
        <v>6</v>
      </c>
      <c r="B35" s="71">
        <f aca="true" t="shared" si="9" ref="B35:Z35">$H$2*COS(B24)-$I$2*SIN(B24)</f>
        <v>1.9987816540381915</v>
      </c>
      <c r="C35" s="72">
        <f t="shared" si="9"/>
        <v>1.912609511926071</v>
      </c>
      <c r="D35" s="72">
        <f t="shared" si="9"/>
        <v>1.6960961923128521</v>
      </c>
      <c r="E35" s="72">
        <f t="shared" si="9"/>
        <v>1.3639967201249972</v>
      </c>
      <c r="F35" s="72">
        <f t="shared" si="9"/>
        <v>0.9389431255717818</v>
      </c>
      <c r="G35" s="72">
        <f t="shared" si="9"/>
        <v>0.44990210868773</v>
      </c>
      <c r="H35" s="72">
        <f t="shared" si="9"/>
        <v>-0.06979899340500181</v>
      </c>
      <c r="I35" s="72">
        <f t="shared" si="9"/>
        <v>-0.5847434094454732</v>
      </c>
      <c r="J35" s="72">
        <f t="shared" si="9"/>
        <v>-1.0598385284664096</v>
      </c>
      <c r="K35" s="72">
        <f t="shared" si="9"/>
        <v>-1.462707403238341</v>
      </c>
      <c r="L35" s="72">
        <f t="shared" si="9"/>
        <v>-1.765895185717854</v>
      </c>
      <c r="M35" s="72">
        <f t="shared" si="9"/>
        <v>-1.9487401295704705</v>
      </c>
      <c r="N35" s="72">
        <f t="shared" si="9"/>
        <v>-1.9987816540381915</v>
      </c>
      <c r="O35" s="72">
        <f t="shared" si="9"/>
        <v>-1.912609511926071</v>
      </c>
      <c r="P35" s="72">
        <f t="shared" si="9"/>
        <v>-1.6960961923128524</v>
      </c>
      <c r="Q35" s="72">
        <f t="shared" si="9"/>
        <v>-1.3639967201249974</v>
      </c>
      <c r="R35" s="72">
        <f t="shared" si="9"/>
        <v>-0.9389431255717808</v>
      </c>
      <c r="S35" s="72">
        <f t="shared" si="9"/>
        <v>-0.4499021086877298</v>
      </c>
      <c r="T35" s="72">
        <f t="shared" si="9"/>
        <v>0.06979899340500334</v>
      </c>
      <c r="U35" s="72">
        <f t="shared" si="9"/>
        <v>0.5847434094454742</v>
      </c>
      <c r="V35" s="72">
        <f t="shared" si="9"/>
        <v>1.0598385284664102</v>
      </c>
      <c r="W35" s="72">
        <f t="shared" si="9"/>
        <v>1.4627074032383418</v>
      </c>
      <c r="X35" s="72">
        <f t="shared" si="9"/>
        <v>1.7658951857178542</v>
      </c>
      <c r="Y35" s="72">
        <f t="shared" si="9"/>
        <v>1.9487401295704707</v>
      </c>
      <c r="Z35" s="73">
        <f t="shared" si="9"/>
        <v>1.9987816540381915</v>
      </c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</row>
    <row r="36" spans="1:234" s="29" customFormat="1" ht="12.75">
      <c r="A36" s="44" t="s">
        <v>7</v>
      </c>
      <c r="B36" s="75">
        <f aca="true" t="shared" si="10" ref="B36:Z36">$H$2*SIN(B24)+$I$2*COS(B24)</f>
        <v>0.06979899340500194</v>
      </c>
      <c r="C36" s="76">
        <f t="shared" si="10"/>
        <v>0.5847434094454735</v>
      </c>
      <c r="D36" s="76">
        <f t="shared" si="10"/>
        <v>1.0598385284664098</v>
      </c>
      <c r="E36" s="76">
        <f t="shared" si="10"/>
        <v>1.462707403238341</v>
      </c>
      <c r="F36" s="76">
        <f t="shared" si="10"/>
        <v>1.7658951857178538</v>
      </c>
      <c r="G36" s="76">
        <f t="shared" si="10"/>
        <v>1.9487401295704707</v>
      </c>
      <c r="H36" s="76">
        <f t="shared" si="10"/>
        <v>1.9987816540381915</v>
      </c>
      <c r="I36" s="76">
        <f t="shared" si="10"/>
        <v>1.912609511926071</v>
      </c>
      <c r="J36" s="76">
        <f t="shared" si="10"/>
        <v>1.6960961923128521</v>
      </c>
      <c r="K36" s="76">
        <f t="shared" si="10"/>
        <v>1.3639967201249972</v>
      </c>
      <c r="L36" s="76">
        <f t="shared" si="10"/>
        <v>0.9389431255717815</v>
      </c>
      <c r="M36" s="76">
        <f t="shared" si="10"/>
        <v>0.44990210868773056</v>
      </c>
      <c r="N36" s="76">
        <f t="shared" si="10"/>
        <v>-0.06979899340500169</v>
      </c>
      <c r="O36" s="76">
        <f t="shared" si="10"/>
        <v>-0.5847434094454735</v>
      </c>
      <c r="P36" s="76">
        <f t="shared" si="10"/>
        <v>-1.0598385284664094</v>
      </c>
      <c r="Q36" s="76">
        <f t="shared" si="10"/>
        <v>-1.462707403238341</v>
      </c>
      <c r="R36" s="76">
        <f t="shared" si="10"/>
        <v>-1.7658951857178542</v>
      </c>
      <c r="S36" s="76">
        <f t="shared" si="10"/>
        <v>-1.9487401295704707</v>
      </c>
      <c r="T36" s="76">
        <f t="shared" si="10"/>
        <v>-1.9987816540381915</v>
      </c>
      <c r="U36" s="76">
        <f t="shared" si="10"/>
        <v>-1.9126095119260709</v>
      </c>
      <c r="V36" s="76">
        <f t="shared" si="10"/>
        <v>-1.696096192312852</v>
      </c>
      <c r="W36" s="76">
        <f t="shared" si="10"/>
        <v>-1.3639967201249958</v>
      </c>
      <c r="X36" s="76">
        <f t="shared" si="10"/>
        <v>-0.938943125571781</v>
      </c>
      <c r="Y36" s="76">
        <f t="shared" si="10"/>
        <v>-0.4499021086877299</v>
      </c>
      <c r="Z36" s="77">
        <f t="shared" si="10"/>
        <v>0.06979899340500323</v>
      </c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</row>
    <row r="37" spans="1:234" s="29" customFormat="1" ht="12.75">
      <c r="A37" s="44" t="s">
        <v>8</v>
      </c>
      <c r="B37" s="64">
        <f>-B25*B36</f>
        <v>-0.06979899340500194</v>
      </c>
      <c r="C37" s="74">
        <f aca="true" t="shared" si="11" ref="C37:Z37">-C25*C36</f>
        <v>-0.5847434094454735</v>
      </c>
      <c r="D37" s="74">
        <f t="shared" si="11"/>
        <v>-1.0626131792455944</v>
      </c>
      <c r="E37" s="74">
        <f t="shared" si="11"/>
        <v>-1.4741954803192532</v>
      </c>
      <c r="F37" s="74">
        <f t="shared" si="11"/>
        <v>-1.7935975874763168</v>
      </c>
      <c r="G37" s="74">
        <f t="shared" si="11"/>
        <v>-1.9995590336803466</v>
      </c>
      <c r="H37" s="74">
        <f t="shared" si="11"/>
        <v>-2.076665415912717</v>
      </c>
      <c r="I37" s="74">
        <f t="shared" si="11"/>
        <v>-2.016415173411819</v>
      </c>
      <c r="J37" s="74">
        <f t="shared" si="11"/>
        <v>-1.8180675887686288</v>
      </c>
      <c r="K37" s="74">
        <f t="shared" si="11"/>
        <v>-1.489182659159677</v>
      </c>
      <c r="L37" s="74">
        <f t="shared" si="11"/>
        <v>-1.045757275005364</v>
      </c>
      <c r="M37" s="74">
        <f t="shared" si="11"/>
        <v>-0.5118712377983983</v>
      </c>
      <c r="N37" s="74">
        <f t="shared" si="11"/>
        <v>0.08121780419772243</v>
      </c>
      <c r="O37" s="74">
        <f t="shared" si="11"/>
        <v>0.6965511611658523</v>
      </c>
      <c r="P37" s="74">
        <f t="shared" si="11"/>
        <v>1.2934875131105463</v>
      </c>
      <c r="Q37" s="74">
        <f t="shared" si="11"/>
        <v>1.8301773007204158</v>
      </c>
      <c r="R37" s="74">
        <f t="shared" si="11"/>
        <v>2.266353825125696</v>
      </c>
      <c r="S37" s="74">
        <f t="shared" si="11"/>
        <v>2.566256364901844</v>
      </c>
      <c r="T37" s="74">
        <f t="shared" si="11"/>
        <v>2.7014688981799706</v>
      </c>
      <c r="U37" s="74">
        <f t="shared" si="11"/>
        <v>2.653444054640345</v>
      </c>
      <c r="V37" s="74">
        <f t="shared" si="11"/>
        <v>2.4154880295632233</v>
      </c>
      <c r="W37" s="74">
        <f t="shared" si="11"/>
        <v>1.9940087971639098</v>
      </c>
      <c r="X37" s="74">
        <f t="shared" si="11"/>
        <v>1.4088756199091124</v>
      </c>
      <c r="Y37" s="74">
        <f t="shared" si="11"/>
        <v>0.6927994036118561</v>
      </c>
      <c r="Z37" s="65">
        <f t="shared" si="11"/>
        <v>-0.11028371144390973</v>
      </c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</row>
    <row r="38" spans="1:234" s="29" customFormat="1" ht="12.75">
      <c r="A38" s="44" t="s">
        <v>9</v>
      </c>
      <c r="B38" s="75">
        <f>B25*B35</f>
        <v>1.9987816540381915</v>
      </c>
      <c r="C38" s="76">
        <f aca="true" t="shared" si="12" ref="C38:Z38">C25*C35</f>
        <v>1.912609511926071</v>
      </c>
      <c r="D38" s="76">
        <f t="shared" si="12"/>
        <v>1.700536561760812</v>
      </c>
      <c r="E38" s="76">
        <f t="shared" si="12"/>
        <v>1.3747095253136603</v>
      </c>
      <c r="F38" s="76">
        <f t="shared" si="12"/>
        <v>0.9536727538664321</v>
      </c>
      <c r="G38" s="76">
        <f t="shared" si="12"/>
        <v>0.4616345771545605</v>
      </c>
      <c r="H38" s="76">
        <f t="shared" si="12"/>
        <v>-0.07251875430057228</v>
      </c>
      <c r="I38" s="76">
        <f t="shared" si="12"/>
        <v>-0.616479985070778</v>
      </c>
      <c r="J38" s="76">
        <f t="shared" si="12"/>
        <v>-1.1360547159212064</v>
      </c>
      <c r="K38" s="76">
        <f t="shared" si="12"/>
        <v>-1.5969528871941892</v>
      </c>
      <c r="L38" s="76">
        <f t="shared" si="12"/>
        <v>-1.9667833834310506</v>
      </c>
      <c r="M38" s="76">
        <f t="shared" si="12"/>
        <v>-2.2171579172637275</v>
      </c>
      <c r="N38" s="76">
        <f t="shared" si="12"/>
        <v>-2.325773612088234</v>
      </c>
      <c r="O38" s="76">
        <f t="shared" si="12"/>
        <v>-2.2783161894074966</v>
      </c>
      <c r="P38" s="76">
        <f t="shared" si="12"/>
        <v>-2.070012730114247</v>
      </c>
      <c r="Q38" s="76">
        <f t="shared" si="12"/>
        <v>-1.7066679432284924</v>
      </c>
      <c r="R38" s="76">
        <f t="shared" si="12"/>
        <v>-1.205041704301401</v>
      </c>
      <c r="S38" s="76">
        <f t="shared" si="12"/>
        <v>-0.5924669649293515</v>
      </c>
      <c r="T38" s="76">
        <f t="shared" si="12"/>
        <v>0.09433737268247036</v>
      </c>
      <c r="U38" s="76">
        <f t="shared" si="12"/>
        <v>0.8112392590376245</v>
      </c>
      <c r="V38" s="76">
        <f t="shared" si="12"/>
        <v>1.5093644395779102</v>
      </c>
      <c r="W38" s="76">
        <f t="shared" si="12"/>
        <v>2.1383126415925338</v>
      </c>
      <c r="X38" s="76">
        <f t="shared" si="12"/>
        <v>2.6497096647442895</v>
      </c>
      <c r="Y38" s="76">
        <f t="shared" si="12"/>
        <v>3.000843902463207</v>
      </c>
      <c r="Z38" s="77">
        <f t="shared" si="12"/>
        <v>3.158112293887719</v>
      </c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</row>
    <row r="39" spans="1:234" s="29" customFormat="1" ht="12.75">
      <c r="A39" s="44" t="s">
        <v>10</v>
      </c>
      <c r="B39" s="64">
        <f>-B26*B36-((B25)^2)*B35</f>
        <v>-1.9987816540381915</v>
      </c>
      <c r="C39" s="74">
        <f aca="true" t="shared" si="13" ref="C39:Z39">-C26*C36-((C25)^2)*C35</f>
        <v>-1.9184569460205259</v>
      </c>
      <c r="D39" s="74">
        <f t="shared" si="13"/>
        <v>-1.7261853266381306</v>
      </c>
      <c r="E39" s="74">
        <f t="shared" si="13"/>
        <v>-1.4293876907746739</v>
      </c>
      <c r="F39" s="74">
        <f t="shared" si="13"/>
        <v>-1.0392692599749878</v>
      </c>
      <c r="G39" s="74">
        <f t="shared" si="13"/>
        <v>-0.5711100093596542</v>
      </c>
      <c r="H39" s="74">
        <f t="shared" si="13"/>
        <v>-0.044582406882751086</v>
      </c>
      <c r="I39" s="74">
        <f t="shared" si="13"/>
        <v>0.5160563772631984</v>
      </c>
      <c r="J39" s="74">
        <f t="shared" si="13"/>
        <v>1.082064144071446</v>
      </c>
      <c r="K39" s="74">
        <f t="shared" si="13"/>
        <v>1.620759551515577</v>
      </c>
      <c r="L39" s="74">
        <f t="shared" si="13"/>
        <v>2.0966303055661872</v>
      </c>
      <c r="M39" s="74">
        <f t="shared" si="13"/>
        <v>2.4730581079858425</v>
      </c>
      <c r="N39" s="74">
        <f t="shared" si="13"/>
        <v>2.7146359070398316</v>
      </c>
      <c r="O39" s="74">
        <f t="shared" si="13"/>
        <v>2.7899656362395784</v>
      </c>
      <c r="P39" s="74">
        <f t="shared" si="13"/>
        <v>2.674739237290857</v>
      </c>
      <c r="Q39" s="74">
        <f t="shared" si="13"/>
        <v>2.3548331430205867</v>
      </c>
      <c r="R39" s="74">
        <f t="shared" si="13"/>
        <v>1.8290964442360618</v>
      </c>
      <c r="S39" s="74">
        <f t="shared" si="13"/>
        <v>1.1114935555635947</v>
      </c>
      <c r="T39" s="74">
        <f t="shared" si="13"/>
        <v>0.23227828758476257</v>
      </c>
      <c r="U39" s="74">
        <f t="shared" si="13"/>
        <v>-0.7620707217677201</v>
      </c>
      <c r="V39" s="74">
        <f t="shared" si="13"/>
        <v>-1.8103355760419322</v>
      </c>
      <c r="W39" s="74">
        <f t="shared" si="13"/>
        <v>-2.839531708727214</v>
      </c>
      <c r="X39" s="74">
        <f t="shared" si="13"/>
        <v>-3.769297764300359</v>
      </c>
      <c r="Y39" s="74">
        <f t="shared" si="13"/>
        <v>-4.5174896672179825</v>
      </c>
      <c r="Z39" s="65">
        <f t="shared" si="13"/>
        <v>-5.006628086656793</v>
      </c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</row>
    <row r="40" spans="1:234" s="23" customFormat="1" ht="12.75">
      <c r="A40" s="44" t="s">
        <v>11</v>
      </c>
      <c r="B40" s="75">
        <f aca="true" t="shared" si="14" ref="B40:Z40">B26*B35-B36*(B25)^2</f>
        <v>-0.06979899340500194</v>
      </c>
      <c r="C40" s="76">
        <f t="shared" si="14"/>
        <v>-0.5656173143262129</v>
      </c>
      <c r="D40" s="76">
        <f t="shared" si="14"/>
        <v>-1.0314731701972752</v>
      </c>
      <c r="E40" s="76">
        <f t="shared" si="14"/>
        <v>-1.444853882942819</v>
      </c>
      <c r="F40" s="76">
        <f t="shared" si="14"/>
        <v>-1.7841768444006953</v>
      </c>
      <c r="G40" s="76">
        <f t="shared" si="14"/>
        <v>-2.02920807884496</v>
      </c>
      <c r="H40" s="76">
        <f t="shared" si="14"/>
        <v>-2.1617719062848026</v>
      </c>
      <c r="I40" s="76">
        <f t="shared" si="14"/>
        <v>-2.166786859633431</v>
      </c>
      <c r="J40" s="76">
        <f t="shared" si="14"/>
        <v>-2.0335973987627627</v>
      </c>
      <c r="K40" s="76">
        <f t="shared" si="14"/>
        <v>-1.7575016757877335</v>
      </c>
      <c r="L40" s="76">
        <f t="shared" si="14"/>
        <v>-1.3413121183146375</v>
      </c>
      <c r="M40" s="76">
        <f t="shared" si="14"/>
        <v>-0.7967373556536457</v>
      </c>
      <c r="N40" s="76">
        <f t="shared" si="14"/>
        <v>-0.14534911586795807</v>
      </c>
      <c r="O40" s="76">
        <f t="shared" si="14"/>
        <v>0.5810982385271127</v>
      </c>
      <c r="P40" s="76">
        <f t="shared" si="14"/>
        <v>1.3411926207909988</v>
      </c>
      <c r="Q40" s="76">
        <f t="shared" si="14"/>
        <v>2.0853656242124674</v>
      </c>
      <c r="R40" s="76">
        <f t="shared" si="14"/>
        <v>2.7584126605249915</v>
      </c>
      <c r="S40" s="76">
        <f t="shared" si="14"/>
        <v>3.3029676162668555</v>
      </c>
      <c r="T40" s="76">
        <f t="shared" si="14"/>
        <v>3.663755129824534</v>
      </c>
      <c r="U40" s="76">
        <f t="shared" si="14"/>
        <v>3.7923363913006836</v>
      </c>
      <c r="V40" s="76">
        <f t="shared" si="14"/>
        <v>3.6519744974112665</v>
      </c>
      <c r="W40" s="76">
        <f t="shared" si="14"/>
        <v>3.2221836896157856</v>
      </c>
      <c r="X40" s="76">
        <f t="shared" si="14"/>
        <v>2.502501994322202</v>
      </c>
      <c r="Y40" s="76">
        <f t="shared" si="14"/>
        <v>1.5150445574839977</v>
      </c>
      <c r="Z40" s="77">
        <f t="shared" si="14"/>
        <v>0.30545727591837957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</row>
    <row r="41" spans="1:234" s="23" customFormat="1" ht="12.75">
      <c r="A41" s="42" t="s">
        <v>12</v>
      </c>
      <c r="B41" s="40">
        <f>(SQRT((B37)^2+(B38)^2))</f>
        <v>2</v>
      </c>
      <c r="C41" s="38">
        <f aca="true" t="shared" si="15" ref="C41:Z41">(SQRT((C37)^2+(C38)^2))</f>
        <v>2</v>
      </c>
      <c r="D41" s="38">
        <f t="shared" si="15"/>
        <v>2.005235987755983</v>
      </c>
      <c r="E41" s="38">
        <f t="shared" si="15"/>
        <v>2.015707963267949</v>
      </c>
      <c r="F41" s="38">
        <f t="shared" si="15"/>
        <v>2.0313749105637906</v>
      </c>
      <c r="G41" s="38">
        <f t="shared" si="15"/>
        <v>2.052155650041524</v>
      </c>
      <c r="H41" s="38">
        <f t="shared" si="15"/>
        <v>2.0779312354775468</v>
      </c>
      <c r="I41" s="38">
        <f t="shared" si="15"/>
        <v>2.108548724492342</v>
      </c>
      <c r="J41" s="38">
        <f t="shared" si="15"/>
        <v>2.143826036528568</v>
      </c>
      <c r="K41" s="38">
        <f t="shared" si="15"/>
        <v>2.1835575367413025</v>
      </c>
      <c r="L41" s="38">
        <f t="shared" si="15"/>
        <v>2.227519956266865</v>
      </c>
      <c r="M41" s="38">
        <f t="shared" si="15"/>
        <v>2.275478278114404</v>
      </c>
      <c r="N41" s="38">
        <f t="shared" si="15"/>
        <v>2.3271912741338325</v>
      </c>
      <c r="O41" s="38">
        <f t="shared" si="15"/>
        <v>2.3824164579346307</v>
      </c>
      <c r="P41" s="38">
        <f t="shared" si="15"/>
        <v>2.4409143060353315</v>
      </c>
      <c r="Q41" s="38">
        <f t="shared" si="15"/>
        <v>2.502451681954327</v>
      </c>
      <c r="R41" s="38">
        <f t="shared" si="15"/>
        <v>2.5668044666019068</v>
      </c>
      <c r="S41" s="38">
        <f t="shared" si="15"/>
        <v>2.633759448949699</v>
      </c>
      <c r="T41" s="38">
        <f t="shared" si="15"/>
        <v>2.7031155631453005</v>
      </c>
      <c r="U41" s="38">
        <f t="shared" si="15"/>
        <v>2.774684574237243</v>
      </c>
      <c r="V41" s="38">
        <f t="shared" si="15"/>
        <v>2.848291318040618</v>
      </c>
      <c r="W41" s="38">
        <f t="shared" si="15"/>
        <v>2.923773595263748</v>
      </c>
      <c r="X41" s="38">
        <f t="shared" si="15"/>
        <v>3.000981809310676</v>
      </c>
      <c r="Y41" s="38">
        <f t="shared" si="15"/>
        <v>3.079778423944741</v>
      </c>
      <c r="Z41" s="45">
        <f t="shared" si="15"/>
        <v>3.1600373032314972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</row>
    <row r="42" spans="1:234" s="29" customFormat="1" ht="12.75">
      <c r="A42" s="42" t="s">
        <v>13</v>
      </c>
      <c r="B42" s="40">
        <f>SQRT(((B39)^2+(B40)^2))</f>
        <v>2</v>
      </c>
      <c r="C42" s="38">
        <f aca="true" t="shared" si="16" ref="C42:Z42">SQRT(((C39)^2+(C40)^2))</f>
        <v>2.0000999975001252</v>
      </c>
      <c r="D42" s="38">
        <f t="shared" si="16"/>
        <v>2.0108835577272015</v>
      </c>
      <c r="E42" s="38">
        <f t="shared" si="16"/>
        <v>2.032425131116297</v>
      </c>
      <c r="F42" s="38">
        <f t="shared" si="16"/>
        <v>2.064792388310404</v>
      </c>
      <c r="G42" s="38">
        <f t="shared" si="16"/>
        <v>2.1080446081713826</v>
      </c>
      <c r="H42" s="38">
        <f t="shared" si="16"/>
        <v>2.162231570809586</v>
      </c>
      <c r="I42" s="38">
        <f t="shared" si="16"/>
        <v>2.2273929782582425</v>
      </c>
      <c r="J42" s="38">
        <f t="shared" si="16"/>
        <v>2.3035583761085254</v>
      </c>
      <c r="K42" s="38">
        <f t="shared" si="16"/>
        <v>2.390747511600852</v>
      </c>
      <c r="L42" s="38">
        <f t="shared" si="16"/>
        <v>2.488971039798628</v>
      </c>
      <c r="M42" s="38">
        <f t="shared" si="16"/>
        <v>2.5982314791735703</v>
      </c>
      <c r="N42" s="38">
        <f t="shared" si="16"/>
        <v>2.7185243190513426</v>
      </c>
      <c r="O42" s="38">
        <f t="shared" si="16"/>
        <v>2.8498391909399077</v>
      </c>
      <c r="P42" s="38">
        <f t="shared" si="16"/>
        <v>2.992161030687938</v>
      </c>
      <c r="Q42" s="38">
        <f t="shared" si="16"/>
        <v>3.1454711758519216</v>
      </c>
      <c r="R42" s="38">
        <f t="shared" si="16"/>
        <v>3.309748360232476</v>
      </c>
      <c r="S42" s="38">
        <f t="shared" si="16"/>
        <v>3.484969583535408</v>
      </c>
      <c r="T42" s="38">
        <f t="shared" si="16"/>
        <v>3.671110847440989</v>
      </c>
      <c r="U42" s="38">
        <f t="shared" si="16"/>
        <v>3.868147759556124</v>
      </c>
      <c r="V42" s="38">
        <f t="shared" si="16"/>
        <v>4.076056013798798</v>
      </c>
      <c r="W42" s="38">
        <f t="shared" si="16"/>
        <v>4.294811760076719</v>
      </c>
      <c r="X42" s="38">
        <f t="shared" si="16"/>
        <v>4.52439187820267</v>
      </c>
      <c r="Y42" s="38">
        <f t="shared" si="16"/>
        <v>4.7647741714149605</v>
      </c>
      <c r="Z42" s="45">
        <f t="shared" si="16"/>
        <v>5.015937494179142</v>
      </c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</row>
    <row r="43" spans="1:234" s="29" customFormat="1" ht="12.75">
      <c r="A43" s="42" t="s">
        <v>14</v>
      </c>
      <c r="B43" s="40">
        <f aca="true" t="shared" si="17" ref="B43:Z43">SQRT((B42)^2-(B44)^2)</f>
        <v>2</v>
      </c>
      <c r="C43" s="38">
        <f t="shared" si="17"/>
        <v>2</v>
      </c>
      <c r="D43" s="38">
        <f t="shared" si="17"/>
        <v>2.010485683295857</v>
      </c>
      <c r="E43" s="38">
        <f t="shared" si="17"/>
        <v>2.031539296590912</v>
      </c>
      <c r="F43" s="38">
        <f t="shared" si="17"/>
        <v>2.063242013634024</v>
      </c>
      <c r="G43" s="38">
        <f t="shared" si="17"/>
        <v>2.105671405998675</v>
      </c>
      <c r="H43" s="38">
        <f t="shared" si="17"/>
        <v>2.1588991096866224</v>
      </c>
      <c r="I43" s="38">
        <f t="shared" si="17"/>
        <v>2.222988861779142</v>
      </c>
      <c r="J43" s="38">
        <f t="shared" si="17"/>
        <v>2.297995037448895</v>
      </c>
      <c r="K43" s="38">
        <f t="shared" si="17"/>
        <v>2.383961758129871</v>
      </c>
      <c r="L43" s="38">
        <f t="shared" si="17"/>
        <v>2.480922577783568</v>
      </c>
      <c r="M43" s="38">
        <f t="shared" si="17"/>
        <v>2.5889006970852475</v>
      </c>
      <c r="N43" s="38">
        <f t="shared" si="17"/>
        <v>2.7079096132023253</v>
      </c>
      <c r="O43" s="38">
        <f t="shared" si="17"/>
        <v>2.837954089518896</v>
      </c>
      <c r="P43" s="38">
        <f t="shared" si="17"/>
        <v>2.979031324703972</v>
      </c>
      <c r="Q43" s="38">
        <f t="shared" si="17"/>
        <v>3.1311322102580195</v>
      </c>
      <c r="R43" s="38">
        <f t="shared" si="17"/>
        <v>3.294242584883749</v>
      </c>
      <c r="S43" s="38">
        <f t="shared" si="17"/>
        <v>3.4683444174659117</v>
      </c>
      <c r="T43" s="38">
        <f t="shared" si="17"/>
        <v>3.653416873859168</v>
      </c>
      <c r="U43" s="38">
        <f t="shared" si="17"/>
        <v>3.8494372432550534</v>
      </c>
      <c r="V43" s="38">
        <f t="shared" si="17"/>
        <v>4.0563817162127815</v>
      </c>
      <c r="W43" s="38">
        <f t="shared" si="17"/>
        <v>4.274226018180752</v>
      </c>
      <c r="X43" s="38">
        <f t="shared" si="17"/>
        <v>4.5029459099067894</v>
      </c>
      <c r="Y43" s="38">
        <f t="shared" si="17"/>
        <v>4.742517570297776</v>
      </c>
      <c r="Z43" s="45">
        <f t="shared" si="17"/>
        <v>4.992917878907296</v>
      </c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</row>
    <row r="44" spans="1:26" s="14" customFormat="1" ht="12.75">
      <c r="A44" s="42" t="s">
        <v>15</v>
      </c>
      <c r="B44" s="40">
        <f>ABS((((B37*B39)+(B38*B40))/B41))</f>
        <v>0</v>
      </c>
      <c r="C44" s="38">
        <f aca="true" t="shared" si="18" ref="C44:Z44">ABS((((C37*C39)+(C38*C40))/C41))</f>
        <v>0.020000000000000018</v>
      </c>
      <c r="D44" s="38">
        <f t="shared" si="18"/>
        <v>0.04000000000000009</v>
      </c>
      <c r="E44" s="38">
        <f t="shared" si="18"/>
        <v>0.059999999999999935</v>
      </c>
      <c r="F44" s="38">
        <f t="shared" si="18"/>
        <v>0.08</v>
      </c>
      <c r="G44" s="38">
        <f t="shared" si="18"/>
        <v>0.10000000000000005</v>
      </c>
      <c r="H44" s="38">
        <f t="shared" si="18"/>
        <v>0.12</v>
      </c>
      <c r="I44" s="38">
        <f t="shared" si="18"/>
        <v>0.14000000000000015</v>
      </c>
      <c r="J44" s="38">
        <f t="shared" si="18"/>
        <v>0.15999999999999978</v>
      </c>
      <c r="K44" s="38">
        <f t="shared" si="18"/>
        <v>0.17999999999999997</v>
      </c>
      <c r="L44" s="38">
        <f t="shared" si="18"/>
        <v>0.19999999999999987</v>
      </c>
      <c r="M44" s="38">
        <f t="shared" si="18"/>
        <v>0.21999999999999986</v>
      </c>
      <c r="N44" s="38">
        <f t="shared" si="18"/>
        <v>0.23999999999999996</v>
      </c>
      <c r="O44" s="38">
        <f t="shared" si="18"/>
        <v>0.26000000000000006</v>
      </c>
      <c r="P44" s="38">
        <f t="shared" si="18"/>
        <v>0.2799999999999999</v>
      </c>
      <c r="Q44" s="38">
        <f t="shared" si="18"/>
        <v>0.2999999999999997</v>
      </c>
      <c r="R44" s="38">
        <f t="shared" si="18"/>
        <v>0.31999999999999973</v>
      </c>
      <c r="S44" s="38">
        <f t="shared" si="18"/>
        <v>0.3399999999999999</v>
      </c>
      <c r="T44" s="38">
        <f t="shared" si="18"/>
        <v>0.36000000000000015</v>
      </c>
      <c r="U44" s="38">
        <f t="shared" si="18"/>
        <v>0.37999999999999984</v>
      </c>
      <c r="V44" s="38">
        <f t="shared" si="18"/>
        <v>0.3999999999999998</v>
      </c>
      <c r="W44" s="38">
        <f t="shared" si="18"/>
        <v>0.4199999999999998</v>
      </c>
      <c r="X44" s="38">
        <f t="shared" si="18"/>
        <v>0.44000000000000034</v>
      </c>
      <c r="Y44" s="38">
        <f t="shared" si="18"/>
        <v>0.46000000000000013</v>
      </c>
      <c r="Z44" s="45">
        <f t="shared" si="18"/>
        <v>0.4800000000000002</v>
      </c>
    </row>
    <row r="45" spans="1:26" s="80" customFormat="1" ht="13.5" thickBot="1">
      <c r="A45" s="55" t="s">
        <v>16</v>
      </c>
      <c r="B45" s="56">
        <f>B41^2/B43</f>
        <v>2</v>
      </c>
      <c r="C45" s="57">
        <f aca="true" t="shared" si="19" ref="C45:Z45">C41^2/C43</f>
        <v>2</v>
      </c>
      <c r="D45" s="57">
        <f t="shared" si="19"/>
        <v>1.9999999999999996</v>
      </c>
      <c r="E45" s="57">
        <f t="shared" si="19"/>
        <v>1.9999999999999996</v>
      </c>
      <c r="F45" s="57">
        <f t="shared" si="19"/>
        <v>2</v>
      </c>
      <c r="G45" s="57">
        <f t="shared" si="19"/>
        <v>2</v>
      </c>
      <c r="H45" s="57">
        <f t="shared" si="19"/>
        <v>1.9999999999999996</v>
      </c>
      <c r="I45" s="57">
        <f t="shared" si="19"/>
        <v>1.9999999999999996</v>
      </c>
      <c r="J45" s="57">
        <f t="shared" si="19"/>
        <v>1.9999999999999996</v>
      </c>
      <c r="K45" s="57">
        <f t="shared" si="19"/>
        <v>2.0000000000000013</v>
      </c>
      <c r="L45" s="57">
        <f t="shared" si="19"/>
        <v>1.9999999999999996</v>
      </c>
      <c r="M45" s="57">
        <f t="shared" si="19"/>
        <v>1.9999999999999993</v>
      </c>
      <c r="N45" s="57">
        <f t="shared" si="19"/>
        <v>2</v>
      </c>
      <c r="O45" s="57">
        <f t="shared" si="19"/>
        <v>2</v>
      </c>
      <c r="P45" s="57">
        <f t="shared" si="19"/>
        <v>2</v>
      </c>
      <c r="Q45" s="57">
        <f t="shared" si="19"/>
        <v>2.0000000000000004</v>
      </c>
      <c r="R45" s="57">
        <f t="shared" si="19"/>
        <v>2.0000000000000004</v>
      </c>
      <c r="S45" s="57">
        <f t="shared" si="19"/>
        <v>1.9999999999999998</v>
      </c>
      <c r="T45" s="57">
        <f t="shared" si="19"/>
        <v>1.9999999999999998</v>
      </c>
      <c r="U45" s="57">
        <f t="shared" si="19"/>
        <v>2.000000000000001</v>
      </c>
      <c r="V45" s="57">
        <f t="shared" si="19"/>
        <v>1.9999999999999996</v>
      </c>
      <c r="W45" s="57">
        <f t="shared" si="19"/>
        <v>1.9999999999999996</v>
      </c>
      <c r="X45" s="57">
        <f t="shared" si="19"/>
        <v>2</v>
      </c>
      <c r="Y45" s="57">
        <f t="shared" si="19"/>
        <v>2.0000000000000004</v>
      </c>
      <c r="Z45" s="58">
        <f t="shared" si="19"/>
        <v>2.0000000000000004</v>
      </c>
    </row>
    <row r="46" spans="1:26" s="81" customFormat="1" ht="13.5" thickBot="1">
      <c r="A46" s="36" t="s">
        <v>28</v>
      </c>
      <c r="B46" s="59">
        <f>(B35)^2+(B36)^2-($B$2)^2</f>
        <v>0</v>
      </c>
      <c r="C46" s="60">
        <f aca="true" t="shared" si="20" ref="C46:Z46">(C35)^2+(C36)^2-($B$2)^2</f>
        <v>0</v>
      </c>
      <c r="D46" s="60">
        <f t="shared" si="20"/>
        <v>0</v>
      </c>
      <c r="E46" s="60">
        <f t="shared" si="20"/>
        <v>0</v>
      </c>
      <c r="F46" s="60">
        <f t="shared" si="20"/>
        <v>0</v>
      </c>
      <c r="G46" s="60">
        <f t="shared" si="20"/>
        <v>0</v>
      </c>
      <c r="H46" s="60">
        <f t="shared" si="20"/>
        <v>0</v>
      </c>
      <c r="I46" s="60">
        <f t="shared" si="20"/>
        <v>0</v>
      </c>
      <c r="J46" s="60">
        <f t="shared" si="20"/>
        <v>0</v>
      </c>
      <c r="K46" s="60">
        <f t="shared" si="20"/>
        <v>0</v>
      </c>
      <c r="L46" s="60">
        <f t="shared" si="20"/>
        <v>0</v>
      </c>
      <c r="M46" s="60">
        <f t="shared" si="20"/>
        <v>0</v>
      </c>
      <c r="N46" s="60">
        <f t="shared" si="20"/>
        <v>0</v>
      </c>
      <c r="O46" s="60">
        <f t="shared" si="20"/>
        <v>0</v>
      </c>
      <c r="P46" s="60">
        <f t="shared" si="20"/>
        <v>0</v>
      </c>
      <c r="Q46" s="60">
        <f t="shared" si="20"/>
        <v>0</v>
      </c>
      <c r="R46" s="60">
        <f t="shared" si="20"/>
        <v>0</v>
      </c>
      <c r="S46" s="60">
        <f t="shared" si="20"/>
        <v>0</v>
      </c>
      <c r="T46" s="60">
        <f t="shared" si="20"/>
        <v>0</v>
      </c>
      <c r="U46" s="60">
        <f t="shared" si="20"/>
        <v>0</v>
      </c>
      <c r="V46" s="60">
        <f t="shared" si="20"/>
        <v>0</v>
      </c>
      <c r="W46" s="60">
        <f t="shared" si="20"/>
        <v>0</v>
      </c>
      <c r="X46" s="60">
        <f t="shared" si="20"/>
        <v>0</v>
      </c>
      <c r="Y46" s="61">
        <f t="shared" si="20"/>
        <v>0</v>
      </c>
      <c r="Z46" s="91">
        <f t="shared" si="20"/>
        <v>0</v>
      </c>
    </row>
    <row r="47" spans="1:26" s="80" customFormat="1" ht="12.75">
      <c r="A47" s="12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s="81" customFormat="1" ht="13.5" thickBo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s="80" customFormat="1" ht="13.5" thickBot="1">
      <c r="A49" s="235" t="s">
        <v>50</v>
      </c>
      <c r="B49" s="237"/>
      <c r="C49" s="121"/>
      <c r="D49" s="121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s="81" customFormat="1" ht="12.75">
      <c r="A50" s="122" t="s">
        <v>51</v>
      </c>
      <c r="B50" s="160">
        <f>$F$3-B36</f>
        <v>0.930201006594998</v>
      </c>
      <c r="C50" s="161">
        <f aca="true" t="shared" si="21" ref="C50:Z50">$F$3-C36</f>
        <v>0.41525659055452646</v>
      </c>
      <c r="D50" s="161">
        <f t="shared" si="21"/>
        <v>-0.0598385284664098</v>
      </c>
      <c r="E50" s="161">
        <f t="shared" si="21"/>
        <v>-0.4627074032383409</v>
      </c>
      <c r="F50" s="161">
        <f t="shared" si="21"/>
        <v>-0.7658951857178538</v>
      </c>
      <c r="G50" s="161">
        <f t="shared" si="21"/>
        <v>-0.9487401295704707</v>
      </c>
      <c r="H50" s="161">
        <f t="shared" si="21"/>
        <v>-0.9987816540381915</v>
      </c>
      <c r="I50" s="161">
        <f t="shared" si="21"/>
        <v>-0.9126095119260711</v>
      </c>
      <c r="J50" s="161">
        <f t="shared" si="21"/>
        <v>-0.6960961923128521</v>
      </c>
      <c r="K50" s="161">
        <f t="shared" si="21"/>
        <v>-0.3639967201249972</v>
      </c>
      <c r="L50" s="161">
        <f t="shared" si="21"/>
        <v>0.0610568744282185</v>
      </c>
      <c r="M50" s="161">
        <f t="shared" si="21"/>
        <v>0.5500978913122694</v>
      </c>
      <c r="N50" s="161">
        <f t="shared" si="21"/>
        <v>1.0697989934050016</v>
      </c>
      <c r="O50" s="161">
        <f t="shared" si="21"/>
        <v>1.5847434094454735</v>
      </c>
      <c r="P50" s="161">
        <f t="shared" si="21"/>
        <v>2.0598385284664094</v>
      </c>
      <c r="Q50" s="161">
        <f t="shared" si="21"/>
        <v>2.462707403238341</v>
      </c>
      <c r="R50" s="161">
        <f t="shared" si="21"/>
        <v>2.765895185717854</v>
      </c>
      <c r="S50" s="161">
        <f t="shared" si="21"/>
        <v>2.9487401295704707</v>
      </c>
      <c r="T50" s="161">
        <f t="shared" si="21"/>
        <v>2.9987816540381917</v>
      </c>
      <c r="U50" s="161">
        <f t="shared" si="21"/>
        <v>2.912609511926071</v>
      </c>
      <c r="V50" s="161">
        <f t="shared" si="21"/>
        <v>2.6960961923128517</v>
      </c>
      <c r="W50" s="161">
        <f t="shared" si="21"/>
        <v>2.363996720124996</v>
      </c>
      <c r="X50" s="161">
        <f t="shared" si="21"/>
        <v>1.938943125571781</v>
      </c>
      <c r="Y50" s="161">
        <f t="shared" si="21"/>
        <v>1.44990210868773</v>
      </c>
      <c r="Z50" s="162">
        <f t="shared" si="21"/>
        <v>0.9302010065949968</v>
      </c>
    </row>
    <row r="51" spans="1:26" s="13" customFormat="1" ht="12.75">
      <c r="A51" s="123" t="s">
        <v>52</v>
      </c>
      <c r="B51" s="163">
        <f>B35-$F$2</f>
        <v>-4.001218345961808</v>
      </c>
      <c r="C51" s="38">
        <f aca="true" t="shared" si="22" ref="C51:Z51">C35-$F$2</f>
        <v>-4.087390488073929</v>
      </c>
      <c r="D51" s="38">
        <f t="shared" si="22"/>
        <v>-4.303903807687147</v>
      </c>
      <c r="E51" s="38">
        <f t="shared" si="22"/>
        <v>-4.636003279875003</v>
      </c>
      <c r="F51" s="38">
        <f t="shared" si="22"/>
        <v>-5.0610568744282185</v>
      </c>
      <c r="G51" s="38">
        <f t="shared" si="22"/>
        <v>-5.55009789131227</v>
      </c>
      <c r="H51" s="38">
        <f t="shared" si="22"/>
        <v>-6.069798993405001</v>
      </c>
      <c r="I51" s="38">
        <f t="shared" si="22"/>
        <v>-6.5847434094454735</v>
      </c>
      <c r="J51" s="38">
        <f t="shared" si="22"/>
        <v>-7.059838528466409</v>
      </c>
      <c r="K51" s="38">
        <f t="shared" si="22"/>
        <v>-7.4627074032383405</v>
      </c>
      <c r="L51" s="38">
        <f t="shared" si="22"/>
        <v>-7.765895185717854</v>
      </c>
      <c r="M51" s="38">
        <f t="shared" si="22"/>
        <v>-7.948740129570471</v>
      </c>
      <c r="N51" s="38">
        <f t="shared" si="22"/>
        <v>-7.998781654038192</v>
      </c>
      <c r="O51" s="38">
        <f t="shared" si="22"/>
        <v>-7.912609511926071</v>
      </c>
      <c r="P51" s="38">
        <f t="shared" si="22"/>
        <v>-7.696096192312853</v>
      </c>
      <c r="Q51" s="38">
        <f t="shared" si="22"/>
        <v>-7.363996720124997</v>
      </c>
      <c r="R51" s="38">
        <f t="shared" si="22"/>
        <v>-6.938943125571781</v>
      </c>
      <c r="S51" s="38">
        <f t="shared" si="22"/>
        <v>-6.44990210868773</v>
      </c>
      <c r="T51" s="38">
        <f t="shared" si="22"/>
        <v>-5.930201006594997</v>
      </c>
      <c r="U51" s="38">
        <f t="shared" si="22"/>
        <v>-5.415256590554526</v>
      </c>
      <c r="V51" s="38">
        <f t="shared" si="22"/>
        <v>-4.94016147153359</v>
      </c>
      <c r="W51" s="38">
        <f t="shared" si="22"/>
        <v>-4.537292596761658</v>
      </c>
      <c r="X51" s="38">
        <f t="shared" si="22"/>
        <v>-4.234104814282146</v>
      </c>
      <c r="Y51" s="38">
        <f t="shared" si="22"/>
        <v>-4.051259870429529</v>
      </c>
      <c r="Z51" s="45">
        <f t="shared" si="22"/>
        <v>-4.001218345961808</v>
      </c>
    </row>
    <row r="52" spans="1:26" s="13" customFormat="1" ht="12.75">
      <c r="A52" s="123" t="s">
        <v>53</v>
      </c>
      <c r="B52" s="16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45"/>
    </row>
    <row r="53" spans="1:26" s="13" customFormat="1" ht="12.75">
      <c r="A53" s="123" t="s">
        <v>54</v>
      </c>
      <c r="B53" s="163">
        <f>B50/B51</f>
        <v>-0.23247944155154507</v>
      </c>
      <c r="C53" s="38">
        <f aca="true" t="shared" si="23" ref="C53:Z53">C50/C51</f>
        <v>-0.1015945483472035</v>
      </c>
      <c r="D53" s="38">
        <f t="shared" si="23"/>
        <v>0.013903314558176921</v>
      </c>
      <c r="E53" s="38">
        <f t="shared" si="23"/>
        <v>0.0998073934172921</v>
      </c>
      <c r="F53" s="38">
        <f t="shared" si="23"/>
        <v>0.1513310766349335</v>
      </c>
      <c r="G53" s="38">
        <f t="shared" si="23"/>
        <v>0.17094115241743055</v>
      </c>
      <c r="H53" s="38">
        <f t="shared" si="23"/>
        <v>0.1645493788383099</v>
      </c>
      <c r="I53" s="38">
        <f t="shared" si="23"/>
        <v>0.13859454426378712</v>
      </c>
      <c r="J53" s="38">
        <f t="shared" si="23"/>
        <v>0.09859944947835278</v>
      </c>
      <c r="K53" s="38">
        <f t="shared" si="23"/>
        <v>0.04877542431410961</v>
      </c>
      <c r="L53" s="38">
        <f t="shared" si="23"/>
        <v>-0.007862181109591502</v>
      </c>
      <c r="M53" s="38">
        <f t="shared" si="23"/>
        <v>-0.06920567062770427</v>
      </c>
      <c r="N53" s="38">
        <f t="shared" si="23"/>
        <v>-0.13374524267266535</v>
      </c>
      <c r="O53" s="38">
        <f t="shared" si="23"/>
        <v>-0.20028075530037354</v>
      </c>
      <c r="P53" s="38">
        <f t="shared" si="23"/>
        <v>-0.2676471911205908</v>
      </c>
      <c r="Q53" s="38">
        <f t="shared" si="23"/>
        <v>-0.3344253802433169</v>
      </c>
      <c r="R53" s="38">
        <f t="shared" si="23"/>
        <v>-0.3986046773499011</v>
      </c>
      <c r="S53" s="38">
        <f t="shared" si="23"/>
        <v>-0.4571759508719752</v>
      </c>
      <c r="T53" s="38">
        <f t="shared" si="23"/>
        <v>-0.5056795968135375</v>
      </c>
      <c r="U53" s="38">
        <f t="shared" si="23"/>
        <v>-0.5378525399897659</v>
      </c>
      <c r="V53" s="38">
        <f t="shared" si="23"/>
        <v>-0.5457506212799749</v>
      </c>
      <c r="W53" s="38">
        <f t="shared" si="23"/>
        <v>-0.5210148276115629</v>
      </c>
      <c r="X53" s="38">
        <f t="shared" si="23"/>
        <v>-0.4579346073416728</v>
      </c>
      <c r="Y53" s="38">
        <f t="shared" si="23"/>
        <v>-0.3578891888102962</v>
      </c>
      <c r="Z53" s="45">
        <f t="shared" si="23"/>
        <v>-0.23247944155154476</v>
      </c>
    </row>
    <row r="54" spans="1:26" s="13" customFormat="1" ht="15.75" customHeight="1">
      <c r="A54" s="123" t="s">
        <v>55</v>
      </c>
      <c r="B54" s="163">
        <f>ATAN(B53)</f>
        <v>-0.22842197787704702</v>
      </c>
      <c r="C54" s="38">
        <f aca="true" t="shared" si="24" ref="C54:Z54">ATAN(C53)</f>
        <v>-0.1012471627107079</v>
      </c>
      <c r="D54" s="38">
        <f t="shared" si="24"/>
        <v>0.013902418815172218</v>
      </c>
      <c r="E54" s="38">
        <f t="shared" si="24"/>
        <v>0.09947794926993174</v>
      </c>
      <c r="F54" s="38">
        <f t="shared" si="24"/>
        <v>0.15019147916704137</v>
      </c>
      <c r="G54" s="38">
        <f t="shared" si="24"/>
        <v>0.1693047317678264</v>
      </c>
      <c r="H54" s="38">
        <f t="shared" si="24"/>
        <v>0.16308790894540343</v>
      </c>
      <c r="I54" s="38">
        <f t="shared" si="24"/>
        <v>0.13771723794670848</v>
      </c>
      <c r="J54" s="38">
        <f t="shared" si="24"/>
        <v>0.0982817773797135</v>
      </c>
      <c r="K54" s="38">
        <f t="shared" si="24"/>
        <v>0.04873679983807457</v>
      </c>
      <c r="L54" s="38">
        <f t="shared" si="24"/>
        <v>-0.007862019118261974</v>
      </c>
      <c r="M54" s="38">
        <f t="shared" si="24"/>
        <v>-0.06909550192219406</v>
      </c>
      <c r="N54" s="38">
        <f t="shared" si="24"/>
        <v>-0.13295622485296588</v>
      </c>
      <c r="O54" s="38">
        <f t="shared" si="24"/>
        <v>-0.19766550228834232</v>
      </c>
      <c r="P54" s="38">
        <f t="shared" si="24"/>
        <v>-0.26151759547248027</v>
      </c>
      <c r="Q54" s="38">
        <f t="shared" si="24"/>
        <v>-0.32273307441198257</v>
      </c>
      <c r="R54" s="38">
        <f t="shared" si="24"/>
        <v>-0.37930293430814377</v>
      </c>
      <c r="S54" s="38">
        <f t="shared" si="24"/>
        <v>-0.4288054003770569</v>
      </c>
      <c r="T54" s="38">
        <f t="shared" si="24"/>
        <v>-0.46818095629159745</v>
      </c>
      <c r="U54" s="38">
        <f t="shared" si="24"/>
        <v>-0.4934691354116818</v>
      </c>
      <c r="V54" s="38">
        <f t="shared" si="24"/>
        <v>-0.4995748791057992</v>
      </c>
      <c r="W54" s="38">
        <f t="shared" si="24"/>
        <v>-0.48031778539832665</v>
      </c>
      <c r="X54" s="38">
        <f t="shared" si="24"/>
        <v>-0.42943272263585375</v>
      </c>
      <c r="Y54" s="38">
        <f t="shared" si="24"/>
        <v>-0.34368568889851436</v>
      </c>
      <c r="Z54" s="45">
        <f t="shared" si="24"/>
        <v>-0.22842197787704674</v>
      </c>
    </row>
    <row r="55" spans="1:26" s="13" customFormat="1" ht="12.75">
      <c r="A55" s="123" t="s">
        <v>56</v>
      </c>
      <c r="B55" s="163">
        <f>B54-$B$54</f>
        <v>0</v>
      </c>
      <c r="C55" s="38">
        <f aca="true" t="shared" si="25" ref="C55:Z55">C54-$B$54</f>
        <v>0.1271748151663391</v>
      </c>
      <c r="D55" s="38">
        <f t="shared" si="25"/>
        <v>0.24232439669221922</v>
      </c>
      <c r="E55" s="38">
        <f t="shared" si="25"/>
        <v>0.32789992714697874</v>
      </c>
      <c r="F55" s="38">
        <f t="shared" si="25"/>
        <v>0.3786134570440884</v>
      </c>
      <c r="G55" s="38">
        <f t="shared" si="25"/>
        <v>0.39772670964487344</v>
      </c>
      <c r="H55" s="38">
        <f t="shared" si="25"/>
        <v>0.39150988682245047</v>
      </c>
      <c r="I55" s="38">
        <f t="shared" si="25"/>
        <v>0.3661392158237555</v>
      </c>
      <c r="J55" s="38">
        <f t="shared" si="25"/>
        <v>0.32670375525676054</v>
      </c>
      <c r="K55" s="38">
        <f t="shared" si="25"/>
        <v>0.2771587777151216</v>
      </c>
      <c r="L55" s="38">
        <f t="shared" si="25"/>
        <v>0.22055995875878504</v>
      </c>
      <c r="M55" s="38">
        <f t="shared" si="25"/>
        <v>0.15932647595485294</v>
      </c>
      <c r="N55" s="38">
        <f t="shared" si="25"/>
        <v>0.09546575302408114</v>
      </c>
      <c r="O55" s="38">
        <f t="shared" si="25"/>
        <v>0.0307564755887047</v>
      </c>
      <c r="P55" s="38">
        <f t="shared" si="25"/>
        <v>-0.03309561759543325</v>
      </c>
      <c r="Q55" s="38">
        <f t="shared" si="25"/>
        <v>-0.09431109653493555</v>
      </c>
      <c r="R55" s="38">
        <f t="shared" si="25"/>
        <v>-0.15088095643109675</v>
      </c>
      <c r="S55" s="38">
        <f t="shared" si="25"/>
        <v>-0.20038342250000987</v>
      </c>
      <c r="T55" s="38">
        <f t="shared" si="25"/>
        <v>-0.23975897841455043</v>
      </c>
      <c r="U55" s="38">
        <f t="shared" si="25"/>
        <v>-0.2650471575346348</v>
      </c>
      <c r="V55" s="38">
        <f t="shared" si="25"/>
        <v>-0.27115290122875213</v>
      </c>
      <c r="W55" s="38">
        <f t="shared" si="25"/>
        <v>-0.2518958075212796</v>
      </c>
      <c r="X55" s="38">
        <f t="shared" si="25"/>
        <v>-0.20101074475880673</v>
      </c>
      <c r="Y55" s="38">
        <f t="shared" si="25"/>
        <v>-0.11526371102146735</v>
      </c>
      <c r="Z55" s="45">
        <f t="shared" si="25"/>
        <v>2.7755575615628914E-16</v>
      </c>
    </row>
    <row r="56" spans="1:26" s="13" customFormat="1" ht="12.75">
      <c r="A56" s="123" t="s">
        <v>57</v>
      </c>
      <c r="B56" s="163">
        <f>(COS(B54)^2)*(-B38*B51-B37*B50)/B51^2</f>
        <v>0.47777649350200657</v>
      </c>
      <c r="C56" s="38">
        <f aca="true" t="shared" si="26" ref="C56:Z56">(COS(C54)^2)*(-C38*C51-C37*C50)/C51^2</f>
        <v>0.47753453602018686</v>
      </c>
      <c r="D56" s="38">
        <f t="shared" si="26"/>
        <v>0.39160654912320036</v>
      </c>
      <c r="E56" s="38">
        <f t="shared" si="26"/>
        <v>0.2621797180867918</v>
      </c>
      <c r="F56" s="38">
        <f t="shared" si="26"/>
        <v>0.13178498936252672</v>
      </c>
      <c r="G56" s="38">
        <f t="shared" si="26"/>
        <v>0.020977214433304733</v>
      </c>
      <c r="H56" s="38">
        <f t="shared" si="26"/>
        <v>-0.06644577022807728</v>
      </c>
      <c r="I56" s="38">
        <f t="shared" si="26"/>
        <v>-0.1334993207718062</v>
      </c>
      <c r="J56" s="38">
        <f t="shared" si="26"/>
        <v>-0.1845156931763968</v>
      </c>
      <c r="K56" s="38">
        <f t="shared" si="26"/>
        <v>-0.22319323530863983</v>
      </c>
      <c r="L56" s="38">
        <f t="shared" si="26"/>
        <v>-0.25218475715685257</v>
      </c>
      <c r="M56" s="38">
        <f t="shared" si="26"/>
        <v>-0.2731670740483946</v>
      </c>
      <c r="N56" s="38">
        <f t="shared" si="26"/>
        <v>-0.2869903782888219</v>
      </c>
      <c r="O56" s="38">
        <f t="shared" si="26"/>
        <v>-0.293781417471242</v>
      </c>
      <c r="P56" s="38">
        <f t="shared" si="26"/>
        <v>-0.2929661731808642</v>
      </c>
      <c r="Q56" s="38">
        <f t="shared" si="26"/>
        <v>-0.2832000729289579</v>
      </c>
      <c r="R56" s="38">
        <f t="shared" si="26"/>
        <v>-0.26219438877137136</v>
      </c>
      <c r="S56" s="38">
        <f t="shared" si="26"/>
        <v>-0.22642969348957726</v>
      </c>
      <c r="T56" s="38">
        <f t="shared" si="26"/>
        <v>-0.17078079691500353</v>
      </c>
      <c r="U56" s="38">
        <f t="shared" si="26"/>
        <v>-0.08821813769930639</v>
      </c>
      <c r="V56" s="38">
        <f t="shared" si="26"/>
        <v>0.029807163465592767</v>
      </c>
      <c r="W56" s="38">
        <f t="shared" si="26"/>
        <v>0.19057206108641456</v>
      </c>
      <c r="X56" s="38">
        <f t="shared" si="26"/>
        <v>0.3913571441734452</v>
      </c>
      <c r="Y56" s="38">
        <f t="shared" si="26"/>
        <v>0.6023631514188587</v>
      </c>
      <c r="Z56" s="45">
        <f t="shared" si="26"/>
        <v>0.754895771036741</v>
      </c>
    </row>
    <row r="57" spans="1:26" s="13" customFormat="1" ht="12.75">
      <c r="A57" s="123" t="s">
        <v>65</v>
      </c>
      <c r="B57" s="163">
        <f>-SIN(2*B54)*B56*(-B38*B51-B37*B50)/B51^2</f>
        <v>0.10613633988093965</v>
      </c>
      <c r="C57" s="38">
        <f aca="true" t="shared" si="27" ref="C57:Z57">-SIN(2*C54)*C56*(-C38*C51-C37*C50)/C51^2</f>
        <v>0.046335085782851886</v>
      </c>
      <c r="D57" s="38">
        <f t="shared" si="27"/>
        <v>-0.004264304775697847</v>
      </c>
      <c r="E57" s="38">
        <f t="shared" si="27"/>
        <v>-0.013721162053844178</v>
      </c>
      <c r="F57" s="38">
        <f t="shared" si="27"/>
        <v>-0.005256419396733055</v>
      </c>
      <c r="G57" s="38">
        <f t="shared" si="27"/>
        <v>-0.0001504430946848622</v>
      </c>
      <c r="H57" s="38">
        <f t="shared" si="27"/>
        <v>-0.0014529843045458333</v>
      </c>
      <c r="I57" s="38">
        <f t="shared" si="27"/>
        <v>-0.00494008296380851</v>
      </c>
      <c r="J57" s="38">
        <f t="shared" si="27"/>
        <v>-0.00671384180462864</v>
      </c>
      <c r="K57" s="38">
        <f t="shared" si="27"/>
        <v>-0.004859517013651001</v>
      </c>
      <c r="L57" s="38">
        <f t="shared" si="27"/>
        <v>0.0010000246501036527</v>
      </c>
      <c r="M57" s="38">
        <f t="shared" si="27"/>
        <v>0.010328288934949697</v>
      </c>
      <c r="N57" s="38">
        <f t="shared" si="27"/>
        <v>0.022031446499078386</v>
      </c>
      <c r="O57" s="38">
        <f t="shared" si="27"/>
        <v>0.034571471088671736</v>
      </c>
      <c r="P57" s="38">
        <f t="shared" si="27"/>
        <v>0.045943877152071814</v>
      </c>
      <c r="Q57" s="38">
        <f t="shared" si="27"/>
        <v>0.05364335684492786</v>
      </c>
      <c r="R57" s="38">
        <f t="shared" si="27"/>
        <v>0.05480487258677926</v>
      </c>
      <c r="S57" s="38">
        <f t="shared" si="27"/>
        <v>0.04687919331503593</v>
      </c>
      <c r="T57" s="38">
        <f t="shared" si="27"/>
        <v>0.029497383751744297</v>
      </c>
      <c r="U57" s="38">
        <f t="shared" si="27"/>
        <v>0.0083716100480772</v>
      </c>
      <c r="V57" s="38">
        <f t="shared" si="27"/>
        <v>0.0009697628277766794</v>
      </c>
      <c r="W57" s="38">
        <f t="shared" si="27"/>
        <v>0.037844131316133844</v>
      </c>
      <c r="X57" s="38">
        <f t="shared" si="27"/>
        <v>0.14027490836148218</v>
      </c>
      <c r="Y57" s="38">
        <f t="shared" si="27"/>
        <v>0.2597140044231554</v>
      </c>
      <c r="Z57" s="45">
        <f t="shared" si="27"/>
        <v>0.2649650144966624</v>
      </c>
    </row>
    <row r="58" spans="1:26" s="13" customFormat="1" ht="12.75">
      <c r="A58" s="123" t="s">
        <v>66</v>
      </c>
      <c r="B58" s="164">
        <f>(COS(B54)^2)*(-B40*B51-B39*B50)/B51^2</f>
        <v>0.09362877738378964</v>
      </c>
      <c r="C58" s="49">
        <f aca="true" t="shared" si="28" ref="C58:Z58">(COS(C54)^2)*(-C40*C51-C39*C50)/C51^2</f>
        <v>-0.08977007359921697</v>
      </c>
      <c r="D58" s="49">
        <f t="shared" si="28"/>
        <v>-0.24518877028447733</v>
      </c>
      <c r="E58" s="49">
        <f t="shared" si="28"/>
        <v>-0.3390548166180086</v>
      </c>
      <c r="F58" s="49">
        <f t="shared" si="28"/>
        <v>-0.375017452107679</v>
      </c>
      <c r="G58" s="49">
        <f t="shared" si="28"/>
        <v>-0.3723269061690361</v>
      </c>
      <c r="H58" s="49">
        <f t="shared" si="28"/>
        <v>-0.34793975864323645</v>
      </c>
      <c r="I58" s="49">
        <f t="shared" si="28"/>
        <v>-0.31220290111397436</v>
      </c>
      <c r="J58" s="49">
        <f t="shared" si="28"/>
        <v>-0.270311244460934</v>
      </c>
      <c r="K58" s="49">
        <f t="shared" si="28"/>
        <v>-0.2243776592480197</v>
      </c>
      <c r="L58" s="49">
        <f t="shared" si="28"/>
        <v>-0.17483010619481879</v>
      </c>
      <c r="M58" s="49">
        <f t="shared" si="28"/>
        <v>-0.12118567960484891</v>
      </c>
      <c r="N58" s="49">
        <f t="shared" si="28"/>
        <v>-0.06244502090325856</v>
      </c>
      <c r="O58" s="49">
        <f t="shared" si="28"/>
        <v>0.0027122485029960315</v>
      </c>
      <c r="P58" s="49">
        <f t="shared" si="28"/>
        <v>0.07581852556419144</v>
      </c>
      <c r="Q58" s="49">
        <f t="shared" si="28"/>
        <v>0.1585142734378947</v>
      </c>
      <c r="R58" s="49">
        <f t="shared" si="28"/>
        <v>0.2523585063335897</v>
      </c>
      <c r="S58" s="49">
        <f t="shared" si="28"/>
        <v>0.35840231086788454</v>
      </c>
      <c r="T58" s="49">
        <f t="shared" si="28"/>
        <v>0.47622880916392857</v>
      </c>
      <c r="U58" s="49">
        <f t="shared" si="28"/>
        <v>0.6018808094207285</v>
      </c>
      <c r="V58" s="49">
        <f t="shared" si="28"/>
        <v>0.723687833868527</v>
      </c>
      <c r="W58" s="49">
        <f t="shared" si="28"/>
        <v>0.8149846267066498</v>
      </c>
      <c r="X58" s="49">
        <f t="shared" si="28"/>
        <v>0.8255725010003158</v>
      </c>
      <c r="Y58" s="49">
        <f t="shared" si="28"/>
        <v>0.6852719421723126</v>
      </c>
      <c r="Z58" s="51">
        <f t="shared" si="28"/>
        <v>0.3484067567303577</v>
      </c>
    </row>
    <row r="59" spans="1:26" s="13" customFormat="1" ht="12.75">
      <c r="A59" s="123" t="s">
        <v>67</v>
      </c>
      <c r="B59" s="163">
        <f>-2*(COS(B54)^2)*(-B38*B51-B37*B50)*B37/B51^3</f>
        <v>-0.016669081982325702</v>
      </c>
      <c r="C59" s="38">
        <f aca="true" t="shared" si="29" ref="C59:Z59">-2*(COS(C54)^2)*(-C38*C51-C37*C50)*C37/C51^3</f>
        <v>-0.1366324913340924</v>
      </c>
      <c r="D59" s="38">
        <f t="shared" si="29"/>
        <v>-0.19337155232603578</v>
      </c>
      <c r="E59" s="38">
        <f t="shared" si="29"/>
        <v>-0.16674024244665567</v>
      </c>
      <c r="F59" s="38">
        <f t="shared" si="29"/>
        <v>-0.09340706688380152</v>
      </c>
      <c r="G59" s="38">
        <f t="shared" si="29"/>
        <v>-0.015115113081959236</v>
      </c>
      <c r="H59" s="38">
        <f t="shared" si="29"/>
        <v>0.04546629409516064</v>
      </c>
      <c r="I59" s="38">
        <f t="shared" si="29"/>
        <v>0.08176174508434224</v>
      </c>
      <c r="J59" s="38">
        <f t="shared" si="29"/>
        <v>0.0950339019881395</v>
      </c>
      <c r="K59" s="38">
        <f t="shared" si="29"/>
        <v>0.08907638413349608</v>
      </c>
      <c r="L59" s="38">
        <f t="shared" si="29"/>
        <v>0.06791851760431965</v>
      </c>
      <c r="M59" s="38">
        <f t="shared" si="29"/>
        <v>0.03518202030501513</v>
      </c>
      <c r="N59" s="38">
        <f t="shared" si="29"/>
        <v>-0.005828069663265378</v>
      </c>
      <c r="O59" s="38">
        <f t="shared" si="29"/>
        <v>-0.051723464214963405</v>
      </c>
      <c r="P59" s="38">
        <f t="shared" si="29"/>
        <v>-0.09847800165276964</v>
      </c>
      <c r="Q59" s="38">
        <f t="shared" si="29"/>
        <v>-0.1407676740595146</v>
      </c>
      <c r="R59" s="38">
        <f t="shared" si="29"/>
        <v>-0.17127255409505207</v>
      </c>
      <c r="S59" s="38">
        <f t="shared" si="29"/>
        <v>-0.18018153836403716</v>
      </c>
      <c r="T59" s="38">
        <f t="shared" si="29"/>
        <v>-0.15559641595932175</v>
      </c>
      <c r="U59" s="38">
        <f t="shared" si="29"/>
        <v>-0.08645274294036645</v>
      </c>
      <c r="V59" s="38">
        <f t="shared" si="29"/>
        <v>0.029148377825805254</v>
      </c>
      <c r="W59" s="38">
        <f t="shared" si="29"/>
        <v>0.16750181223542104</v>
      </c>
      <c r="X59" s="38">
        <f t="shared" si="29"/>
        <v>0.26044397259291885</v>
      </c>
      <c r="Y59" s="38">
        <f t="shared" si="29"/>
        <v>0.20601829821225368</v>
      </c>
      <c r="Z59" s="45">
        <f t="shared" si="29"/>
        <v>-0.041613678727263514</v>
      </c>
    </row>
    <row r="60" spans="1:26" s="3" customFormat="1" ht="12.75">
      <c r="A60" s="128" t="s">
        <v>58</v>
      </c>
      <c r="B60" s="163">
        <f>SUM(B57:B59)</f>
        <v>0.1830960352824036</v>
      </c>
      <c r="C60" s="38">
        <f aca="true" t="shared" si="30" ref="C60:Z60">SUM(C57:C59)</f>
        <v>-0.18006747915045748</v>
      </c>
      <c r="D60" s="38">
        <f t="shared" si="30"/>
        <v>-0.442824627386211</v>
      </c>
      <c r="E60" s="38">
        <f t="shared" si="30"/>
        <v>-0.5195162211185085</v>
      </c>
      <c r="F60" s="38">
        <f t="shared" si="30"/>
        <v>-0.47368093838821357</v>
      </c>
      <c r="G60" s="38">
        <f t="shared" si="30"/>
        <v>-0.3875924623456802</v>
      </c>
      <c r="H60" s="38">
        <f t="shared" si="30"/>
        <v>-0.30392644885262166</v>
      </c>
      <c r="I60" s="38">
        <f t="shared" si="30"/>
        <v>-0.2353812389934406</v>
      </c>
      <c r="J60" s="38">
        <f t="shared" si="30"/>
        <v>-0.18199118427742317</v>
      </c>
      <c r="K60" s="38">
        <f t="shared" si="30"/>
        <v>-0.14016079212817462</v>
      </c>
      <c r="L60" s="38">
        <f t="shared" si="30"/>
        <v>-0.10591156394039548</v>
      </c>
      <c r="M60" s="38">
        <f t="shared" si="30"/>
        <v>-0.07567537036488409</v>
      </c>
      <c r="N60" s="38">
        <f t="shared" si="30"/>
        <v>-0.046241644067445555</v>
      </c>
      <c r="O60" s="38">
        <f t="shared" si="30"/>
        <v>-0.014439744623295635</v>
      </c>
      <c r="P60" s="38">
        <f t="shared" si="30"/>
        <v>0.023284401063493623</v>
      </c>
      <c r="Q60" s="38">
        <f t="shared" si="30"/>
        <v>0.07138995622330796</v>
      </c>
      <c r="R60" s="38">
        <f t="shared" si="30"/>
        <v>0.13589082482531686</v>
      </c>
      <c r="S60" s="38">
        <f t="shared" si="30"/>
        <v>0.2250999658188833</v>
      </c>
      <c r="T60" s="38">
        <f t="shared" si="30"/>
        <v>0.35012977695635117</v>
      </c>
      <c r="U60" s="38">
        <f t="shared" si="30"/>
        <v>0.5237996765284393</v>
      </c>
      <c r="V60" s="38">
        <f t="shared" si="30"/>
        <v>0.753805974522109</v>
      </c>
      <c r="W60" s="38">
        <f t="shared" si="30"/>
        <v>1.0203305702582046</v>
      </c>
      <c r="X60" s="38">
        <f t="shared" si="30"/>
        <v>1.2262913819547168</v>
      </c>
      <c r="Y60" s="38">
        <f t="shared" si="30"/>
        <v>1.1510042448077216</v>
      </c>
      <c r="Z60" s="45">
        <f t="shared" si="30"/>
        <v>0.5717580924997566</v>
      </c>
    </row>
    <row r="61" spans="1:26" s="3" customFormat="1" ht="12.75">
      <c r="A61" s="169" t="s">
        <v>69</v>
      </c>
      <c r="B61" s="170">
        <f>($F$4-B80)/$B$5</f>
        <v>0.5649376596438813</v>
      </c>
      <c r="C61" s="171">
        <f>($F$4-C80)/$B$5</f>
        <v>0.5128027925655925</v>
      </c>
      <c r="D61" s="171">
        <f aca="true" t="shared" si="31" ref="D61:Z61">($F$4-D80)/$B$5</f>
        <v>0.5002415926699051</v>
      </c>
      <c r="E61" s="171">
        <f t="shared" si="31"/>
        <v>0.5123596305100016</v>
      </c>
      <c r="F61" s="171">
        <f t="shared" si="31"/>
        <v>0.528143886197995</v>
      </c>
      <c r="G61" s="171">
        <f t="shared" si="31"/>
        <v>0.5357446105049153</v>
      </c>
      <c r="H61" s="171">
        <f t="shared" si="31"/>
        <v>0.5331734566248052</v>
      </c>
      <c r="I61" s="171">
        <f t="shared" si="31"/>
        <v>0.5236701008626277</v>
      </c>
      <c r="J61" s="171">
        <f t="shared" si="31"/>
        <v>0.5120644188529653</v>
      </c>
      <c r="K61" s="171">
        <f t="shared" si="31"/>
        <v>0.5029685069180942</v>
      </c>
      <c r="L61" s="171">
        <f t="shared" si="31"/>
        <v>0.5000772637827886</v>
      </c>
      <c r="M61" s="171">
        <f t="shared" si="31"/>
        <v>0.5059653616023709</v>
      </c>
      <c r="N61" s="171">
        <f t="shared" si="31"/>
        <v>0.5220641653983478</v>
      </c>
      <c r="O61" s="171">
        <f t="shared" si="31"/>
        <v>0.5486807502577626</v>
      </c>
      <c r="P61" s="171">
        <f t="shared" si="31"/>
        <v>0.5850031971039655</v>
      </c>
      <c r="Q61" s="171">
        <f t="shared" si="31"/>
        <v>0.6290696497814832</v>
      </c>
      <c r="R61" s="171">
        <f t="shared" si="31"/>
        <v>0.677692585325314</v>
      </c>
      <c r="S61" s="171">
        <f t="shared" si="31"/>
        <v>0.7263422632954253</v>
      </c>
      <c r="T61" s="171">
        <f t="shared" si="31"/>
        <v>0.7690234184365625</v>
      </c>
      <c r="U61" s="171">
        <f t="shared" si="31"/>
        <v>0.7982627810952998</v>
      </c>
      <c r="V61" s="171">
        <f t="shared" si="31"/>
        <v>0.8055342590096561</v>
      </c>
      <c r="W61" s="171">
        <f t="shared" si="31"/>
        <v>0.7828796717130242</v>
      </c>
      <c r="X61" s="171">
        <f t="shared" si="31"/>
        <v>0.7269947880550784</v>
      </c>
      <c r="Y61" s="171">
        <f t="shared" si="31"/>
        <v>0.6462021617181257</v>
      </c>
      <c r="Z61" s="172">
        <f t="shared" si="31"/>
        <v>0.5649376596438813</v>
      </c>
    </row>
    <row r="62" spans="1:26" s="3" customFormat="1" ht="12.75">
      <c r="A62" s="224" t="s">
        <v>71</v>
      </c>
      <c r="B62" s="170">
        <f>ACOS(B61)</f>
        <v>0.9704386270027541</v>
      </c>
      <c r="C62" s="171">
        <f>ACOS(C61)</f>
        <v>1.032349976809967</v>
      </c>
      <c r="D62" s="171">
        <f aca="true" t="shared" si="32" ref="D62:Z62">ACOS(D61)</f>
        <v>1.0469185615378755</v>
      </c>
      <c r="E62" s="171">
        <f t="shared" si="32"/>
        <v>1.0328660984806886</v>
      </c>
      <c r="F62" s="171">
        <f t="shared" si="32"/>
        <v>1.014383087602452</v>
      </c>
      <c r="G62" s="171">
        <f t="shared" si="32"/>
        <v>1.005406983292891</v>
      </c>
      <c r="H62" s="171">
        <f t="shared" si="32"/>
        <v>1.0084490717391414</v>
      </c>
      <c r="I62" s="171">
        <f t="shared" si="32"/>
        <v>1.0196430230011466</v>
      </c>
      <c r="J62" s="171">
        <f t="shared" si="32"/>
        <v>1.0332098238745608</v>
      </c>
      <c r="K62" s="171">
        <f t="shared" si="32"/>
        <v>1.0437664094356003</v>
      </c>
      <c r="L62" s="171">
        <f t="shared" si="32"/>
        <v>1.047108332367042</v>
      </c>
      <c r="M62" s="171">
        <f t="shared" si="32"/>
        <v>1.0402955383550878</v>
      </c>
      <c r="N62" s="171">
        <f t="shared" si="32"/>
        <v>1.0215270084836794</v>
      </c>
      <c r="O62" s="171">
        <f t="shared" si="32"/>
        <v>0.9900108971389412</v>
      </c>
      <c r="P62" s="171">
        <f t="shared" si="32"/>
        <v>0.9459123270147533</v>
      </c>
      <c r="Q62" s="171">
        <f t="shared" si="32"/>
        <v>0.8904405201104869</v>
      </c>
      <c r="R62" s="171">
        <f t="shared" si="32"/>
        <v>0.8261761129969395</v>
      </c>
      <c r="S62" s="171">
        <f t="shared" si="32"/>
        <v>0.7578110853722743</v>
      </c>
      <c r="T62" s="171">
        <f t="shared" si="32"/>
        <v>0.6934843515502608</v>
      </c>
      <c r="U62" s="171">
        <f t="shared" si="32"/>
        <v>0.6463909103583665</v>
      </c>
      <c r="V62" s="171">
        <f t="shared" si="32"/>
        <v>0.6342197822548923</v>
      </c>
      <c r="W62" s="171">
        <f t="shared" si="32"/>
        <v>0.671515484164383</v>
      </c>
      <c r="X62" s="171">
        <f t="shared" si="32"/>
        <v>0.7568612512698841</v>
      </c>
      <c r="Y62" s="171">
        <f t="shared" si="32"/>
        <v>0.8681988629572096</v>
      </c>
      <c r="Z62" s="172">
        <f t="shared" si="32"/>
        <v>0.9704386270027541</v>
      </c>
    </row>
    <row r="63" spans="1:26" s="3" customFormat="1" ht="12.75">
      <c r="A63" s="169" t="s">
        <v>70</v>
      </c>
      <c r="B63" s="170">
        <f>B62-$B$62</f>
        <v>0</v>
      </c>
      <c r="C63" s="171">
        <f>C62-$B$62</f>
        <v>0.06191134980721302</v>
      </c>
      <c r="D63" s="171">
        <f aca="true" t="shared" si="33" ref="D63:Z63">D62-$B$62</f>
        <v>0.07647993453512147</v>
      </c>
      <c r="E63" s="171">
        <f t="shared" si="33"/>
        <v>0.06242747147793448</v>
      </c>
      <c r="F63" s="171">
        <f t="shared" si="33"/>
        <v>0.04394446059969792</v>
      </c>
      <c r="G63" s="171">
        <f t="shared" si="33"/>
        <v>0.03496835629013684</v>
      </c>
      <c r="H63" s="171">
        <f t="shared" si="33"/>
        <v>0.03801044473638737</v>
      </c>
      <c r="I63" s="171">
        <f t="shared" si="33"/>
        <v>0.04920439599839255</v>
      </c>
      <c r="J63" s="171">
        <f t="shared" si="33"/>
        <v>0.06277119687180677</v>
      </c>
      <c r="K63" s="171">
        <f t="shared" si="33"/>
        <v>0.07332778243284621</v>
      </c>
      <c r="L63" s="171">
        <f t="shared" si="33"/>
        <v>0.07666970536428797</v>
      </c>
      <c r="M63" s="171">
        <f t="shared" si="33"/>
        <v>0.06985691135233374</v>
      </c>
      <c r="N63" s="171">
        <f t="shared" si="33"/>
        <v>0.051088381480925316</v>
      </c>
      <c r="O63" s="171">
        <f t="shared" si="33"/>
        <v>0.01957227013618712</v>
      </c>
      <c r="P63" s="171">
        <f t="shared" si="33"/>
        <v>-0.02452629998800082</v>
      </c>
      <c r="Q63" s="171">
        <f t="shared" si="33"/>
        <v>-0.07999810689226716</v>
      </c>
      <c r="R63" s="171">
        <f t="shared" si="33"/>
        <v>-0.14426251400581458</v>
      </c>
      <c r="S63" s="171">
        <f t="shared" si="33"/>
        <v>-0.2126275416304798</v>
      </c>
      <c r="T63" s="171">
        <f t="shared" si="33"/>
        <v>-0.2769542754524933</v>
      </c>
      <c r="U63" s="171">
        <f t="shared" si="33"/>
        <v>-0.3240477166443876</v>
      </c>
      <c r="V63" s="171">
        <f t="shared" si="33"/>
        <v>-0.3362188447478618</v>
      </c>
      <c r="W63" s="171">
        <f t="shared" si="33"/>
        <v>-0.29892314283837107</v>
      </c>
      <c r="X63" s="171">
        <f t="shared" si="33"/>
        <v>-0.21357737573286995</v>
      </c>
      <c r="Y63" s="171">
        <f t="shared" si="33"/>
        <v>-0.10223976404554447</v>
      </c>
      <c r="Z63" s="172">
        <f t="shared" si="33"/>
        <v>0</v>
      </c>
    </row>
    <row r="64" spans="1:26" s="3" customFormat="1" ht="12.75">
      <c r="A64" s="169" t="s">
        <v>72</v>
      </c>
      <c r="B64" s="170">
        <f aca="true" t="shared" si="34" ref="B64:Z64">B82/($B$5*SIN(B62))</f>
        <v>0.32778958453572093</v>
      </c>
      <c r="C64" s="170">
        <f t="shared" si="34"/>
        <v>0.14055356235261485</v>
      </c>
      <c r="D64" s="170">
        <f t="shared" si="34"/>
        <v>-0.015718303757188752</v>
      </c>
      <c r="E64" s="170">
        <f t="shared" si="34"/>
        <v>-0.07580049431650117</v>
      </c>
      <c r="F64" s="170">
        <f t="shared" si="34"/>
        <v>-0.058053757874288375</v>
      </c>
      <c r="G64" s="170">
        <f t="shared" si="34"/>
        <v>-0.01046507109766038</v>
      </c>
      <c r="H64" s="170">
        <f t="shared" si="34"/>
        <v>0.03188076861918468</v>
      </c>
      <c r="I64" s="170">
        <f t="shared" si="34"/>
        <v>0.053781671780422834</v>
      </c>
      <c r="J64" s="170">
        <f t="shared" si="34"/>
        <v>0.052696350494234316</v>
      </c>
      <c r="K64" s="170">
        <f t="shared" si="34"/>
        <v>0.03145134405603141</v>
      </c>
      <c r="L64" s="170">
        <f t="shared" si="34"/>
        <v>-0.005723744041378922</v>
      </c>
      <c r="M64" s="170">
        <f t="shared" si="34"/>
        <v>-0.05466210120162714</v>
      </c>
      <c r="N64" s="170">
        <f t="shared" si="34"/>
        <v>-0.11151530031757231</v>
      </c>
      <c r="O64" s="170">
        <f t="shared" si="34"/>
        <v>-0.17252043291844799</v>
      </c>
      <c r="P64" s="170">
        <f t="shared" si="34"/>
        <v>-0.233485159424634</v>
      </c>
      <c r="Q64" s="170">
        <f t="shared" si="34"/>
        <v>-0.28886530005766015</v>
      </c>
      <c r="R64" s="170">
        <f t="shared" si="34"/>
        <v>-0.33006095474583363</v>
      </c>
      <c r="S64" s="170">
        <f t="shared" si="34"/>
        <v>-0.34243214620551565</v>
      </c>
      <c r="T64" s="170">
        <f t="shared" si="34"/>
        <v>-0.3014107325697744</v>
      </c>
      <c r="U64" s="170">
        <f t="shared" si="34"/>
        <v>-0.1734470831608158</v>
      </c>
      <c r="V64" s="170">
        <f t="shared" si="34"/>
        <v>0.06024475953468061</v>
      </c>
      <c r="W64" s="170">
        <f t="shared" si="34"/>
        <v>0.35382402447137734</v>
      </c>
      <c r="X64" s="170">
        <f t="shared" si="34"/>
        <v>0.5932615208545386</v>
      </c>
      <c r="Y64" s="170">
        <f t="shared" si="34"/>
        <v>0.6649009667470646</v>
      </c>
      <c r="Z64" s="170">
        <f t="shared" si="34"/>
        <v>0.5179136573718156</v>
      </c>
    </row>
    <row r="65" spans="1:256" s="3" customFormat="1" ht="12.75">
      <c r="A65" s="169" t="s">
        <v>73</v>
      </c>
      <c r="B65" s="170">
        <f>B84/($B$5*SIN(B62))</f>
        <v>-0.5480343867311878</v>
      </c>
      <c r="C65" s="171">
        <f aca="true" t="shared" si="35" ref="C65:Z65">C84/$B$5*SIN(C62)</f>
        <v>-0.5259888772667585</v>
      </c>
      <c r="D65" s="171">
        <f t="shared" si="35"/>
        <v>-0.31861295632008796</v>
      </c>
      <c r="E65" s="171">
        <f t="shared" si="35"/>
        <v>-0.036075164978227305</v>
      </c>
      <c r="F65" s="171">
        <f t="shared" si="35"/>
        <v>0.11400733410427287</v>
      </c>
      <c r="G65" s="171">
        <f t="shared" si="35"/>
        <v>0.13694671031003527</v>
      </c>
      <c r="H65" s="171">
        <f t="shared" si="35"/>
        <v>0.09515629350928424</v>
      </c>
      <c r="I65" s="171">
        <f t="shared" si="35"/>
        <v>0.03122366641351936</v>
      </c>
      <c r="J65" s="171">
        <f t="shared" si="35"/>
        <v>-0.03440964819119745</v>
      </c>
      <c r="K65" s="171">
        <f t="shared" si="35"/>
        <v>-0.0927567200006032</v>
      </c>
      <c r="L65" s="171">
        <f t="shared" si="35"/>
        <v>-0.13948321511131134</v>
      </c>
      <c r="M65" s="171">
        <f t="shared" si="35"/>
        <v>-0.17179238958819754</v>
      </c>
      <c r="N65" s="171">
        <f t="shared" si="35"/>
        <v>-0.18714165623594856</v>
      </c>
      <c r="O65" s="171">
        <f t="shared" si="35"/>
        <v>-0.1828038307597102</v>
      </c>
      <c r="P65" s="171">
        <f t="shared" si="35"/>
        <v>-0.15590198912121994</v>
      </c>
      <c r="Q65" s="171">
        <f t="shared" si="35"/>
        <v>-0.10381415638789293</v>
      </c>
      <c r="R65" s="171">
        <f t="shared" si="35"/>
        <v>-0.024896833868278644</v>
      </c>
      <c r="S65" s="171">
        <f t="shared" si="35"/>
        <v>0.08070076856787851</v>
      </c>
      <c r="T65" s="171">
        <f t="shared" si="35"/>
        <v>0.21090018582351563</v>
      </c>
      <c r="U65" s="171">
        <f t="shared" si="35"/>
        <v>0.3632852256264162</v>
      </c>
      <c r="V65" s="171">
        <f t="shared" si="35"/>
        <v>0.5337871197744692</v>
      </c>
      <c r="W65" s="171">
        <f t="shared" si="35"/>
        <v>0.6832187444531092</v>
      </c>
      <c r="X65" s="171">
        <f t="shared" si="35"/>
        <v>0.637408791924844</v>
      </c>
      <c r="Y65" s="171">
        <f t="shared" si="35"/>
        <v>0.08818338254643038</v>
      </c>
      <c r="Z65" s="172">
        <f t="shared" si="35"/>
        <v>-0.8779337490248548</v>
      </c>
      <c r="IV65" s="3">
        <f>SUM(B65:IU65)</f>
        <v>-0.4248273505317008</v>
      </c>
    </row>
    <row r="66" spans="1:256" s="3" customFormat="1" ht="12.75">
      <c r="A66" s="173" t="s">
        <v>74</v>
      </c>
      <c r="B66" s="170">
        <f aca="true" t="shared" si="36" ref="B66:Z66">(B64*B82*B61)/($B$5*(SIN(B62))^2)</f>
        <v>0.0735642072612318</v>
      </c>
      <c r="C66" s="171">
        <f t="shared" si="36"/>
        <v>0.011800231903204395</v>
      </c>
      <c r="D66" s="171">
        <f t="shared" si="36"/>
        <v>0.00014273500601462907</v>
      </c>
      <c r="E66" s="171">
        <f t="shared" si="36"/>
        <v>0.003428006331975125</v>
      </c>
      <c r="F66" s="171">
        <f t="shared" si="36"/>
        <v>0.0020961676482934063</v>
      </c>
      <c r="G66" s="171">
        <f t="shared" si="36"/>
        <v>6.948710210290607E-05</v>
      </c>
      <c r="H66" s="171">
        <f t="shared" si="36"/>
        <v>0.0006405494614205321</v>
      </c>
      <c r="I66" s="171">
        <f t="shared" si="36"/>
        <v>0.0017779804451227544</v>
      </c>
      <c r="J66" s="171">
        <f t="shared" si="36"/>
        <v>0.0016554622670287278</v>
      </c>
      <c r="K66" s="171">
        <f t="shared" si="36"/>
        <v>0.0005756417937622303</v>
      </c>
      <c r="L66" s="171">
        <f t="shared" si="36"/>
        <v>1.8918611538638133E-05</v>
      </c>
      <c r="M66" s="171">
        <f t="shared" si="36"/>
        <v>0.001752698594816765</v>
      </c>
      <c r="N66" s="171">
        <f t="shared" si="36"/>
        <v>0.007611872812681533</v>
      </c>
      <c r="O66" s="171">
        <f t="shared" si="36"/>
        <v>0.01953340359770914</v>
      </c>
      <c r="P66" s="171">
        <f t="shared" si="36"/>
        <v>0.03932234017035086</v>
      </c>
      <c r="Q66" s="171">
        <f t="shared" si="36"/>
        <v>0.06752638059535052</v>
      </c>
      <c r="R66" s="171">
        <f t="shared" si="36"/>
        <v>0.10039907148208452</v>
      </c>
      <c r="S66" s="171">
        <f t="shared" si="36"/>
        <v>0.12391476390929003</v>
      </c>
      <c r="T66" s="171">
        <f t="shared" si="36"/>
        <v>0.1092964923595464</v>
      </c>
      <c r="U66" s="171">
        <f t="shared" si="36"/>
        <v>0.03987129024278185</v>
      </c>
      <c r="V66" s="171">
        <f t="shared" si="36"/>
        <v>0.00493398867053007</v>
      </c>
      <c r="W66" s="171">
        <f t="shared" si="36"/>
        <v>0.15752822958136065</v>
      </c>
      <c r="X66" s="171">
        <f t="shared" si="36"/>
        <v>0.3726427501037142</v>
      </c>
      <c r="Y66" s="171">
        <f t="shared" si="36"/>
        <v>0.374337352074453</v>
      </c>
      <c r="Z66" s="172">
        <f t="shared" si="36"/>
        <v>0.18365002284112275</v>
      </c>
      <c r="IV66" s="3">
        <f>SUM(B66:IU66)</f>
        <v>1.6980900448674876</v>
      </c>
    </row>
    <row r="67" spans="1:26" s="90" customFormat="1" ht="12.75">
      <c r="A67" s="169" t="s">
        <v>75</v>
      </c>
      <c r="B67" s="170">
        <f>B65+B66</f>
        <v>-0.47447017946995595</v>
      </c>
      <c r="C67" s="171">
        <f>C65+C66</f>
        <v>-0.514188645363554</v>
      </c>
      <c r="D67" s="171">
        <f aca="true" t="shared" si="37" ref="D67:Z67">D65+D66</f>
        <v>-0.3184702213140733</v>
      </c>
      <c r="E67" s="171">
        <f t="shared" si="37"/>
        <v>-0.03264715864625218</v>
      </c>
      <c r="F67" s="171">
        <f t="shared" si="37"/>
        <v>0.11610350175256627</v>
      </c>
      <c r="G67" s="171">
        <f t="shared" si="37"/>
        <v>0.1370161974121382</v>
      </c>
      <c r="H67" s="171">
        <f t="shared" si="37"/>
        <v>0.09579684297070477</v>
      </c>
      <c r="I67" s="171">
        <f t="shared" si="37"/>
        <v>0.03300164685864212</v>
      </c>
      <c r="J67" s="171">
        <f t="shared" si="37"/>
        <v>-0.03275418592416872</v>
      </c>
      <c r="K67" s="171">
        <f t="shared" si="37"/>
        <v>-0.09218107820684097</v>
      </c>
      <c r="L67" s="171">
        <f t="shared" si="37"/>
        <v>-0.1394642964997727</v>
      </c>
      <c r="M67" s="171">
        <f t="shared" si="37"/>
        <v>-0.17003969099338076</v>
      </c>
      <c r="N67" s="171">
        <f t="shared" si="37"/>
        <v>-0.17952978342326703</v>
      </c>
      <c r="O67" s="171">
        <f t="shared" si="37"/>
        <v>-0.16327042716200107</v>
      </c>
      <c r="P67" s="171">
        <f t="shared" si="37"/>
        <v>-0.11657964895086909</v>
      </c>
      <c r="Q67" s="171">
        <f t="shared" si="37"/>
        <v>-0.036287775792542415</v>
      </c>
      <c r="R67" s="171">
        <f t="shared" si="37"/>
        <v>0.07550223761380587</v>
      </c>
      <c r="S67" s="171">
        <f t="shared" si="37"/>
        <v>0.20461553247716854</v>
      </c>
      <c r="T67" s="171">
        <f t="shared" si="37"/>
        <v>0.320196678183062</v>
      </c>
      <c r="U67" s="171">
        <f t="shared" si="37"/>
        <v>0.40315651586919804</v>
      </c>
      <c r="V67" s="171">
        <f t="shared" si="37"/>
        <v>0.5387211084449993</v>
      </c>
      <c r="W67" s="171">
        <f t="shared" si="37"/>
        <v>0.8407469740344697</v>
      </c>
      <c r="X67" s="171">
        <f t="shared" si="37"/>
        <v>1.0100515420285583</v>
      </c>
      <c r="Y67" s="171">
        <f t="shared" si="37"/>
        <v>0.4625207346208834</v>
      </c>
      <c r="Z67" s="172">
        <f t="shared" si="37"/>
        <v>-0.694283726183732</v>
      </c>
    </row>
    <row r="68" spans="1:26" s="90" customFormat="1" ht="12.75">
      <c r="A68" s="128" t="s">
        <v>78</v>
      </c>
      <c r="B68" s="163">
        <f>(B101-$F$5)/$B$6</f>
        <v>0.2824688298219409</v>
      </c>
      <c r="C68" s="38">
        <f>(C101-$F$5)/$B$6</f>
        <v>0.3282013970715594</v>
      </c>
      <c r="D68" s="38">
        <f aca="true" t="shared" si="38" ref="D68:Z68">(D101-$F$5)/$B$6</f>
        <v>0.38596247864331623</v>
      </c>
      <c r="E68" s="38">
        <f t="shared" si="38"/>
        <v>0.43849608886887537</v>
      </c>
      <c r="F68" s="38">
        <f t="shared" si="38"/>
        <v>0.47332160446332594</v>
      </c>
      <c r="G68" s="38">
        <f t="shared" si="38"/>
        <v>0.48713688663686416</v>
      </c>
      <c r="H68" s="38">
        <f t="shared" si="38"/>
        <v>0.482602445276767</v>
      </c>
      <c r="I68" s="38">
        <f t="shared" si="38"/>
        <v>0.4645070326580878</v>
      </c>
      <c r="J68" s="38">
        <f t="shared" si="38"/>
        <v>0.4377072758505367</v>
      </c>
      <c r="K68" s="38">
        <f t="shared" si="38"/>
        <v>0.4063833087782962</v>
      </c>
      <c r="L68" s="38">
        <f t="shared" si="38"/>
        <v>0.37388817735547364</v>
      </c>
      <c r="M68" s="38">
        <f t="shared" si="38"/>
        <v>0.342796591863165</v>
      </c>
      <c r="N68" s="38">
        <f t="shared" si="38"/>
        <v>0.31499337819045525</v>
      </c>
      <c r="O68" s="38">
        <f t="shared" si="38"/>
        <v>0.29174893047474826</v>
      </c>
      <c r="P68" s="38">
        <f t="shared" si="38"/>
        <v>0.27376952549552236</v>
      </c>
      <c r="Q68" s="38">
        <f t="shared" si="38"/>
        <v>0.26122424215513096</v>
      </c>
      <c r="R68" s="38">
        <f t="shared" si="38"/>
        <v>0.2537559987420934</v>
      </c>
      <c r="S68" s="38">
        <f t="shared" si="38"/>
        <v>0.25049131817808856</v>
      </c>
      <c r="T68" s="38">
        <f t="shared" si="38"/>
        <v>0.2500803288778637</v>
      </c>
      <c r="U68" s="38">
        <f t="shared" si="38"/>
        <v>0.2508382836529035</v>
      </c>
      <c r="V68" s="38">
        <f t="shared" si="38"/>
        <v>0.25114103374488606</v>
      </c>
      <c r="W68" s="38">
        <f t="shared" si="38"/>
        <v>0.2503443721104055</v>
      </c>
      <c r="X68" s="38">
        <f t="shared" si="38"/>
        <v>0.25046958040945033</v>
      </c>
      <c r="Y68" s="38">
        <f t="shared" si="38"/>
        <v>0.2579944597670729</v>
      </c>
      <c r="Z68" s="45">
        <f t="shared" si="38"/>
        <v>0.2824688298219409</v>
      </c>
    </row>
    <row r="69" spans="1:26" s="90" customFormat="1" ht="12.75">
      <c r="A69" s="128" t="s">
        <v>81</v>
      </c>
      <c r="B69" s="163">
        <f>ACOS(B68)</f>
        <v>1.2844295518041564</v>
      </c>
      <c r="C69" s="38">
        <f>ACOS(C68)</f>
        <v>1.2363974568642813</v>
      </c>
      <c r="D69" s="38">
        <f aca="true" t="shared" si="39" ref="D69:J69">ACOS(D68)</f>
        <v>1.1745454107536994</v>
      </c>
      <c r="E69" s="38">
        <f t="shared" si="39"/>
        <v>1.1168717057627005</v>
      </c>
      <c r="F69" s="38">
        <f t="shared" si="39"/>
        <v>1.0777386138784408</v>
      </c>
      <c r="G69" s="38">
        <f t="shared" si="39"/>
        <v>1.0619879858254206</v>
      </c>
      <c r="H69" s="38">
        <f t="shared" si="39"/>
        <v>1.0671726662815129</v>
      </c>
      <c r="I69" s="38">
        <f t="shared" si="39"/>
        <v>1.0877184639711726</v>
      </c>
      <c r="J69" s="38">
        <f t="shared" si="39"/>
        <v>1.1177492124407817</v>
      </c>
      <c r="K69" s="38">
        <f aca="true" t="shared" si="40" ref="K69:Z69">ACOS(K68)</f>
        <v>1.1523040455705715</v>
      </c>
      <c r="L69" s="38">
        <f t="shared" si="40"/>
        <v>1.1875986068694622</v>
      </c>
      <c r="M69" s="38">
        <f t="shared" si="40"/>
        <v>1.2209040727414364</v>
      </c>
      <c r="N69" s="38">
        <f t="shared" si="40"/>
        <v>1.2503466497340134</v>
      </c>
      <c r="O69" s="38">
        <f t="shared" si="40"/>
        <v>1.2747415190818008</v>
      </c>
      <c r="P69" s="38">
        <f t="shared" si="40"/>
        <v>1.293486209503233</v>
      </c>
      <c r="Q69" s="38">
        <f t="shared" si="40"/>
        <v>1.3065060619615079</v>
      </c>
      <c r="R69" s="38">
        <f t="shared" si="40"/>
        <v>1.3142349384410408</v>
      </c>
      <c r="S69" s="38">
        <f t="shared" si="40"/>
        <v>1.3176086071529407</v>
      </c>
      <c r="T69" s="38">
        <f t="shared" si="40"/>
        <v>1.3180331074558076</v>
      </c>
      <c r="U69" s="38">
        <f t="shared" si="40"/>
        <v>1.317250199120333</v>
      </c>
      <c r="V69" s="38">
        <f t="shared" si="40"/>
        <v>1.3169374374533924</v>
      </c>
      <c r="W69" s="38">
        <f t="shared" si="40"/>
        <v>1.317760389326692</v>
      </c>
      <c r="X69" s="38">
        <f t="shared" si="40"/>
        <v>1.3176310607035466</v>
      </c>
      <c r="Y69" s="38">
        <f t="shared" si="40"/>
        <v>1.309850515043081</v>
      </c>
      <c r="Z69" s="45">
        <f t="shared" si="40"/>
        <v>1.2844295518041564</v>
      </c>
    </row>
    <row r="70" spans="1:26" s="90" customFormat="1" ht="12.75">
      <c r="A70" s="123" t="s">
        <v>82</v>
      </c>
      <c r="B70" s="163">
        <f>PI()-B69</f>
        <v>1.8571631017856367</v>
      </c>
      <c r="C70" s="38">
        <f>PI()-C69</f>
        <v>1.9051951967255119</v>
      </c>
      <c r="D70" s="38">
        <f aca="true" t="shared" si="41" ref="D70:Z70">PI()-D69</f>
        <v>1.9670472428360937</v>
      </c>
      <c r="E70" s="38">
        <f t="shared" si="41"/>
        <v>2.0247209478270927</v>
      </c>
      <c r="F70" s="38">
        <f t="shared" si="41"/>
        <v>2.0638540397113525</v>
      </c>
      <c r="G70" s="38">
        <f t="shared" si="41"/>
        <v>2.0796046677643725</v>
      </c>
      <c r="H70" s="38">
        <f t="shared" si="41"/>
        <v>2.0744199873082803</v>
      </c>
      <c r="I70" s="38">
        <f t="shared" si="41"/>
        <v>2.053874189618621</v>
      </c>
      <c r="J70" s="38">
        <f t="shared" si="41"/>
        <v>2.0238434411490114</v>
      </c>
      <c r="K70" s="38">
        <f t="shared" si="41"/>
        <v>1.9892886080192216</v>
      </c>
      <c r="L70" s="38">
        <f t="shared" si="41"/>
        <v>1.953994046720331</v>
      </c>
      <c r="M70" s="38">
        <f t="shared" si="41"/>
        <v>1.9206885808483567</v>
      </c>
      <c r="N70" s="38">
        <f t="shared" si="41"/>
        <v>1.8912460038557797</v>
      </c>
      <c r="O70" s="38">
        <f t="shared" si="41"/>
        <v>1.8668511345079923</v>
      </c>
      <c r="P70" s="38">
        <f t="shared" si="41"/>
        <v>1.8481064440865602</v>
      </c>
      <c r="Q70" s="38">
        <f t="shared" si="41"/>
        <v>1.8350865916282852</v>
      </c>
      <c r="R70" s="38">
        <f t="shared" si="41"/>
        <v>1.8273577151487523</v>
      </c>
      <c r="S70" s="38">
        <f t="shared" si="41"/>
        <v>1.8239840464368524</v>
      </c>
      <c r="T70" s="38">
        <f t="shared" si="41"/>
        <v>1.8235595461339855</v>
      </c>
      <c r="U70" s="38">
        <f t="shared" si="41"/>
        <v>1.8243424544694602</v>
      </c>
      <c r="V70" s="38">
        <f t="shared" si="41"/>
        <v>1.8246552161364007</v>
      </c>
      <c r="W70" s="38">
        <f t="shared" si="41"/>
        <v>1.823832264263101</v>
      </c>
      <c r="X70" s="38">
        <f t="shared" si="41"/>
        <v>1.8239615928862465</v>
      </c>
      <c r="Y70" s="38">
        <f t="shared" si="41"/>
        <v>1.831742138546712</v>
      </c>
      <c r="Z70" s="45">
        <f t="shared" si="41"/>
        <v>1.8571631017856367</v>
      </c>
    </row>
    <row r="71" spans="1:26" ht="12.75">
      <c r="A71" s="129" t="s">
        <v>86</v>
      </c>
      <c r="B71" s="165">
        <f>B70-$B$70</f>
        <v>0</v>
      </c>
      <c r="C71" s="166">
        <f>C70-$B$70</f>
        <v>0.04803209493987515</v>
      </c>
      <c r="D71" s="166">
        <f aca="true" t="shared" si="42" ref="D71:Z71">D70-$B$70</f>
        <v>0.10988414105045696</v>
      </c>
      <c r="E71" s="166">
        <f t="shared" si="42"/>
        <v>0.16755784604145596</v>
      </c>
      <c r="F71" s="166">
        <f t="shared" si="42"/>
        <v>0.2066909379257158</v>
      </c>
      <c r="G71" s="166">
        <f t="shared" si="42"/>
        <v>0.22244156597873577</v>
      </c>
      <c r="H71" s="166">
        <f t="shared" si="42"/>
        <v>0.21725688552264355</v>
      </c>
      <c r="I71" s="166">
        <f t="shared" si="42"/>
        <v>0.19671108783298408</v>
      </c>
      <c r="J71" s="166">
        <f t="shared" si="42"/>
        <v>0.16668033936337467</v>
      </c>
      <c r="K71" s="166">
        <f t="shared" si="42"/>
        <v>0.13212550623358488</v>
      </c>
      <c r="L71" s="166">
        <f t="shared" si="42"/>
        <v>0.09683094493469424</v>
      </c>
      <c r="M71" s="166">
        <f t="shared" si="42"/>
        <v>0.06352547906271999</v>
      </c>
      <c r="N71" s="166">
        <f t="shared" si="42"/>
        <v>0.03408290207014297</v>
      </c>
      <c r="O71" s="166">
        <f t="shared" si="42"/>
        <v>0.009688032722355633</v>
      </c>
      <c r="P71" s="166">
        <f t="shared" si="42"/>
        <v>-0.009056657699076487</v>
      </c>
      <c r="Q71" s="166">
        <f t="shared" si="42"/>
        <v>-0.02207651015735146</v>
      </c>
      <c r="R71" s="166">
        <f t="shared" si="42"/>
        <v>-0.029805386636884368</v>
      </c>
      <c r="S71" s="166">
        <f t="shared" si="42"/>
        <v>-0.03317905534878429</v>
      </c>
      <c r="T71" s="166">
        <f t="shared" si="42"/>
        <v>-0.033603555651651185</v>
      </c>
      <c r="U71" s="166">
        <f t="shared" si="42"/>
        <v>-0.03282064731617651</v>
      </c>
      <c r="V71" s="166">
        <f t="shared" si="42"/>
        <v>-0.03250788564923601</v>
      </c>
      <c r="W71" s="166">
        <f t="shared" si="42"/>
        <v>-0.03333083752253563</v>
      </c>
      <c r="X71" s="166">
        <f t="shared" si="42"/>
        <v>-0.03320150889939022</v>
      </c>
      <c r="Y71" s="166">
        <f t="shared" si="42"/>
        <v>-0.02542096323892462</v>
      </c>
      <c r="Z71" s="167">
        <f t="shared" si="42"/>
        <v>0</v>
      </c>
    </row>
    <row r="72" spans="1:26" s="90" customFormat="1" ht="12.75">
      <c r="A72" s="128" t="s">
        <v>87</v>
      </c>
      <c r="B72" s="163">
        <f aca="true" t="shared" si="43" ref="B72:Z72">B103/($B$6*SIN(PI()-B69))</f>
        <v>0.14097614341999737</v>
      </c>
      <c r="C72" s="38">
        <f t="shared" si="43"/>
        <v>0.22000347438364679</v>
      </c>
      <c r="D72" s="38">
        <f t="shared" si="43"/>
        <v>0.2406652985587343</v>
      </c>
      <c r="E72" s="38">
        <f t="shared" si="43"/>
        <v>0.1925603402278286</v>
      </c>
      <c r="F72" s="38">
        <f t="shared" si="43"/>
        <v>0.10667450299968012</v>
      </c>
      <c r="G72" s="38">
        <f t="shared" si="43"/>
        <v>0.01759544726987221</v>
      </c>
      <c r="H72" s="38">
        <f t="shared" si="43"/>
        <v>-0.055095201159084464</v>
      </c>
      <c r="I72" s="38">
        <f t="shared" si="43"/>
        <v>-0.10555216648371783</v>
      </c>
      <c r="J72" s="38">
        <f t="shared" si="43"/>
        <v>-0.1352006568640457</v>
      </c>
      <c r="K72" s="38">
        <f t="shared" si="43"/>
        <v>-0.14788176113393203</v>
      </c>
      <c r="L72" s="38">
        <f t="shared" si="43"/>
        <v>-0.14752497744493123</v>
      </c>
      <c r="M72" s="38">
        <f t="shared" si="43"/>
        <v>-0.13743449157246276</v>
      </c>
      <c r="N72" s="38">
        <f t="shared" si="43"/>
        <v>-0.12029367634069194</v>
      </c>
      <c r="O72" s="38">
        <f t="shared" si="43"/>
        <v>-0.09839599972165596</v>
      </c>
      <c r="P72" s="38">
        <f t="shared" si="43"/>
        <v>-0.07389934764050918</v>
      </c>
      <c r="Q72" s="38">
        <f t="shared" si="43"/>
        <v>-0.049035689423668906</v>
      </c>
      <c r="R72" s="38">
        <f t="shared" si="43"/>
        <v>-0.026247182489268838</v>
      </c>
      <c r="S72" s="38">
        <f t="shared" si="43"/>
        <v>-0.00819621695043984</v>
      </c>
      <c r="T72" s="38">
        <f t="shared" si="43"/>
        <v>0.002499548565379923</v>
      </c>
      <c r="U72" s="38">
        <f t="shared" si="43"/>
        <v>0.004171211329103923</v>
      </c>
      <c r="V72" s="38">
        <f t="shared" si="43"/>
        <v>-0.0016443248316408072</v>
      </c>
      <c r="W72" s="38">
        <f t="shared" si="43"/>
        <v>-0.00577520736770998</v>
      </c>
      <c r="X72" s="38">
        <f t="shared" si="43"/>
        <v>0.01384925039029993</v>
      </c>
      <c r="Y72" s="38">
        <f t="shared" si="43"/>
        <v>0.08800037460724054</v>
      </c>
      <c r="Z72" s="45">
        <f t="shared" si="43"/>
        <v>0.2227449360364529</v>
      </c>
    </row>
    <row r="73" spans="1:26" s="90" customFormat="1" ht="12.75">
      <c r="A73" s="128" t="s">
        <v>88</v>
      </c>
      <c r="B73" s="163">
        <f aca="true" t="shared" si="44" ref="B73:Z73">B105/(SIN(B70)*$B$6)</f>
        <v>0.3437505428680121</v>
      </c>
      <c r="C73" s="163">
        <f t="shared" si="44"/>
        <v>0.1999273881974561</v>
      </c>
      <c r="D73" s="163">
        <f t="shared" si="44"/>
        <v>-0.0869479930106102</v>
      </c>
      <c r="E73" s="163">
        <f t="shared" si="44"/>
        <v>-0.3003760585885672</v>
      </c>
      <c r="F73" s="163">
        <f t="shared" si="44"/>
        <v>-0.36318354772954603</v>
      </c>
      <c r="G73" s="163">
        <f t="shared" si="44"/>
        <v>-0.3245977669118614</v>
      </c>
      <c r="H73" s="163">
        <f t="shared" si="44"/>
        <v>-0.2468797251440989</v>
      </c>
      <c r="I73" s="163">
        <f t="shared" si="44"/>
        <v>-0.16526653664787694</v>
      </c>
      <c r="J73" s="163">
        <f t="shared" si="44"/>
        <v>-0.09312602397506768</v>
      </c>
      <c r="K73" s="163">
        <f t="shared" si="44"/>
        <v>-0.03324256382063356</v>
      </c>
      <c r="L73" s="163">
        <f t="shared" si="44"/>
        <v>0.015260859656153314</v>
      </c>
      <c r="M73" s="163">
        <f t="shared" si="44"/>
        <v>0.05384686547959765</v>
      </c>
      <c r="N73" s="163">
        <f t="shared" si="44"/>
        <v>0.08345380970845469</v>
      </c>
      <c r="O73" s="163">
        <f t="shared" si="44"/>
        <v>0.10418796910965557</v>
      </c>
      <c r="P73" s="163">
        <f t="shared" si="44"/>
        <v>0.1153003578455376</v>
      </c>
      <c r="Q73" s="163">
        <f t="shared" si="44"/>
        <v>0.11528750807099247</v>
      </c>
      <c r="R73" s="163">
        <f t="shared" si="44"/>
        <v>0.10217678251764843</v>
      </c>
      <c r="S73" s="163">
        <f t="shared" si="44"/>
        <v>0.07432055629944243</v>
      </c>
      <c r="T73" s="163">
        <f t="shared" si="44"/>
        <v>0.03252713399984405</v>
      </c>
      <c r="U73" s="163">
        <f t="shared" si="44"/>
        <v>-0.014724181561841677</v>
      </c>
      <c r="V73" s="163">
        <f t="shared" si="44"/>
        <v>-0.04043771814281104</v>
      </c>
      <c r="W73" s="163">
        <f t="shared" si="44"/>
        <v>0.015956658394562995</v>
      </c>
      <c r="X73" s="163">
        <f t="shared" si="44"/>
        <v>0.24107544124282307</v>
      </c>
      <c r="Y73" s="163">
        <f t="shared" si="44"/>
        <v>0.6345941121860339</v>
      </c>
      <c r="Z73" s="163">
        <f t="shared" si="44"/>
        <v>0.8919933901056923</v>
      </c>
    </row>
    <row r="74" spans="1:26" s="90" customFormat="1" ht="12.75">
      <c r="A74" s="131" t="s">
        <v>89</v>
      </c>
      <c r="B74" s="174">
        <f aca="true" t="shared" si="45" ref="B74:Z74">(B105*B72*COS(B70))/($B$6*(SIN(B70))^2)</f>
        <v>-0.014269729940301276</v>
      </c>
      <c r="C74" s="174">
        <f t="shared" si="45"/>
        <v>-0.015282371149759342</v>
      </c>
      <c r="D74" s="174">
        <f t="shared" si="45"/>
        <v>0.00875477383122148</v>
      </c>
      <c r="E74" s="174">
        <f t="shared" si="45"/>
        <v>0.028220658768654705</v>
      </c>
      <c r="F74" s="174">
        <f t="shared" si="45"/>
        <v>0.020817165371793914</v>
      </c>
      <c r="G74" s="174">
        <f t="shared" si="45"/>
        <v>0.003185815710789224</v>
      </c>
      <c r="H74" s="174">
        <f t="shared" si="45"/>
        <v>-0.007494871209176548</v>
      </c>
      <c r="I74" s="174">
        <f t="shared" si="45"/>
        <v>-0.009150013921473157</v>
      </c>
      <c r="J74" s="174">
        <f t="shared" si="45"/>
        <v>-0.006129388670124876</v>
      </c>
      <c r="K74" s="174">
        <f t="shared" si="45"/>
        <v>-0.0021864526846520145</v>
      </c>
      <c r="L74" s="174">
        <f t="shared" si="45"/>
        <v>0.0009075794266710809</v>
      </c>
      <c r="M74" s="174">
        <f t="shared" si="45"/>
        <v>0.002700459350421697</v>
      </c>
      <c r="N74" s="174">
        <f t="shared" si="45"/>
        <v>0.0033318176251716505</v>
      </c>
      <c r="O74" s="174">
        <f t="shared" si="45"/>
        <v>0.003126954867873463</v>
      </c>
      <c r="P74" s="174">
        <f t="shared" si="45"/>
        <v>0.0024253459858893187</v>
      </c>
      <c r="Q74" s="174">
        <f t="shared" si="45"/>
        <v>0.0015298735730717226</v>
      </c>
      <c r="R74" s="174">
        <f t="shared" si="45"/>
        <v>0.0007035651073071833</v>
      </c>
      <c r="S74" s="174">
        <f t="shared" si="45"/>
        <v>0.0001576109551915163</v>
      </c>
      <c r="T74" s="174">
        <f t="shared" si="45"/>
        <v>-2.0999578441648618E-05</v>
      </c>
      <c r="U74" s="174">
        <f t="shared" si="45"/>
        <v>1.591471286461485E-05</v>
      </c>
      <c r="V74" s="174">
        <f t="shared" si="45"/>
        <v>-1.725197351366107E-05</v>
      </c>
      <c r="W74" s="174">
        <f t="shared" si="45"/>
        <v>2.3828770715600298E-05</v>
      </c>
      <c r="X74" s="174">
        <f t="shared" si="45"/>
        <v>-0.0008637797699638354</v>
      </c>
      <c r="Y74" s="174">
        <f t="shared" si="45"/>
        <v>-0.014912415677384832</v>
      </c>
      <c r="Z74" s="174">
        <f t="shared" si="45"/>
        <v>-0.05850543478484851</v>
      </c>
    </row>
    <row r="75" spans="1:26" s="90" customFormat="1" ht="13.5" thickBot="1">
      <c r="A75" s="130" t="s">
        <v>166</v>
      </c>
      <c r="B75" s="168">
        <f>B73+B74</f>
        <v>0.3294808129277108</v>
      </c>
      <c r="C75" s="168">
        <f>C73+C74</f>
        <v>0.18464501704769676</v>
      </c>
      <c r="D75" s="168">
        <f aca="true" t="shared" si="46" ref="D75:Z75">D73+D74</f>
        <v>-0.07819321917938872</v>
      </c>
      <c r="E75" s="168">
        <f t="shared" si="46"/>
        <v>-0.2721553998199125</v>
      </c>
      <c r="F75" s="168">
        <f t="shared" si="46"/>
        <v>-0.34236638235775213</v>
      </c>
      <c r="G75" s="168">
        <f t="shared" si="46"/>
        <v>-0.32141195120107213</v>
      </c>
      <c r="H75" s="168">
        <f t="shared" si="46"/>
        <v>-0.2543745963532754</v>
      </c>
      <c r="I75" s="168">
        <f t="shared" si="46"/>
        <v>-0.1744165505693501</v>
      </c>
      <c r="J75" s="168">
        <f t="shared" si="46"/>
        <v>-0.09925541264519255</v>
      </c>
      <c r="K75" s="168">
        <f t="shared" si="46"/>
        <v>-0.03542901650528557</v>
      </c>
      <c r="L75" s="168">
        <f t="shared" si="46"/>
        <v>0.016168439082824396</v>
      </c>
      <c r="M75" s="168">
        <f t="shared" si="46"/>
        <v>0.05654732483001934</v>
      </c>
      <c r="N75" s="168">
        <f t="shared" si="46"/>
        <v>0.08678562733362634</v>
      </c>
      <c r="O75" s="168">
        <f t="shared" si="46"/>
        <v>0.10731492397752904</v>
      </c>
      <c r="P75" s="168">
        <f t="shared" si="46"/>
        <v>0.11772570383142693</v>
      </c>
      <c r="Q75" s="168">
        <f t="shared" si="46"/>
        <v>0.11681738164406419</v>
      </c>
      <c r="R75" s="168">
        <f t="shared" si="46"/>
        <v>0.10288034762495561</v>
      </c>
      <c r="S75" s="168">
        <f t="shared" si="46"/>
        <v>0.07447816725463394</v>
      </c>
      <c r="T75" s="168">
        <f t="shared" si="46"/>
        <v>0.0325061344214024</v>
      </c>
      <c r="U75" s="168">
        <f t="shared" si="46"/>
        <v>-0.014708266848977062</v>
      </c>
      <c r="V75" s="168">
        <f t="shared" si="46"/>
        <v>-0.0404549701163247</v>
      </c>
      <c r="W75" s="168">
        <f t="shared" si="46"/>
        <v>0.015980487165278594</v>
      </c>
      <c r="X75" s="168">
        <f t="shared" si="46"/>
        <v>0.24021166147285924</v>
      </c>
      <c r="Y75" s="168">
        <f t="shared" si="46"/>
        <v>0.619681696508649</v>
      </c>
      <c r="Z75" s="168">
        <f t="shared" si="46"/>
        <v>0.8334879553208439</v>
      </c>
    </row>
    <row r="76" spans="1:26" s="3" customFormat="1" ht="12.75">
      <c r="A76" s="233"/>
      <c r="B76" s="12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</row>
    <row r="77" spans="1:22" s="14" customFormat="1" ht="12.75">
      <c r="A77" s="6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0" s="14" customFormat="1" ht="13.5" thickBot="1">
      <c r="A78" s="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3" s="14" customFormat="1" ht="13.5" thickBot="1">
      <c r="A79" s="235" t="s">
        <v>62</v>
      </c>
      <c r="B79" s="236"/>
      <c r="C79" s="27"/>
    </row>
    <row r="80" spans="1:26" s="25" customFormat="1" ht="12.75">
      <c r="A80" s="43" t="s">
        <v>6</v>
      </c>
      <c r="B80" s="71">
        <f>$F$2+($H$3-$F$2)*COS(B55)-($I$3-$F$3)*SIN(B55)</f>
        <v>8.435062340356119</v>
      </c>
      <c r="C80" s="71">
        <f>$F$2+($H$3-$F$2)*COS(C55)-($I$3-$F$3)*SIN(C55)</f>
        <v>8.487197207434408</v>
      </c>
      <c r="D80" s="71">
        <f aca="true" t="shared" si="47" ref="D80:Z80">$F$2+($H$3-$F$2)*COS(D55)-($I$3-$F$3)*SIN(D55)</f>
        <v>8.499758407330095</v>
      </c>
      <c r="E80" s="71">
        <f t="shared" si="47"/>
        <v>8.487640369489998</v>
      </c>
      <c r="F80" s="71">
        <f t="shared" si="47"/>
        <v>8.471856113802005</v>
      </c>
      <c r="G80" s="71">
        <f t="shared" si="47"/>
        <v>8.464255389495085</v>
      </c>
      <c r="H80" s="71">
        <f t="shared" si="47"/>
        <v>8.466826543375195</v>
      </c>
      <c r="I80" s="71">
        <f t="shared" si="47"/>
        <v>8.476329899137372</v>
      </c>
      <c r="J80" s="71">
        <f t="shared" si="47"/>
        <v>8.487935581147035</v>
      </c>
      <c r="K80" s="71">
        <f t="shared" si="47"/>
        <v>8.497031493081906</v>
      </c>
      <c r="L80" s="71">
        <f t="shared" si="47"/>
        <v>8.499922736217211</v>
      </c>
      <c r="M80" s="71">
        <f t="shared" si="47"/>
        <v>8.494034638397629</v>
      </c>
      <c r="N80" s="71">
        <f t="shared" si="47"/>
        <v>8.477935834601652</v>
      </c>
      <c r="O80" s="71">
        <f t="shared" si="47"/>
        <v>8.451319249742237</v>
      </c>
      <c r="P80" s="71">
        <f t="shared" si="47"/>
        <v>8.414996802896034</v>
      </c>
      <c r="Q80" s="71">
        <f t="shared" si="47"/>
        <v>8.370930350218517</v>
      </c>
      <c r="R80" s="71">
        <f t="shared" si="47"/>
        <v>8.322307414674686</v>
      </c>
      <c r="S80" s="71">
        <f t="shared" si="47"/>
        <v>8.273657736704575</v>
      </c>
      <c r="T80" s="71">
        <f t="shared" si="47"/>
        <v>8.230976581563437</v>
      </c>
      <c r="U80" s="71">
        <f t="shared" si="47"/>
        <v>8.2017372189047</v>
      </c>
      <c r="V80" s="71">
        <f t="shared" si="47"/>
        <v>8.194465740990344</v>
      </c>
      <c r="W80" s="71">
        <f t="shared" si="47"/>
        <v>8.217120328286976</v>
      </c>
      <c r="X80" s="71">
        <f t="shared" si="47"/>
        <v>8.273005211944922</v>
      </c>
      <c r="Y80" s="71">
        <f t="shared" si="47"/>
        <v>8.353797838281874</v>
      </c>
      <c r="Z80" s="71">
        <f t="shared" si="47"/>
        <v>8.435062340356119</v>
      </c>
    </row>
    <row r="81" spans="1:26" s="25" customFormat="1" ht="12.75">
      <c r="A81" s="44" t="s">
        <v>7</v>
      </c>
      <c r="B81" s="75">
        <f>$F$3+($H$3-$F$2)*SIN(B55)+($I$3-$F$3)*COS(B55)</f>
        <v>0.43389806697081124</v>
      </c>
      <c r="C81" s="75">
        <f>$F$3+($H$3-$F$2)*SIN(C55)+($I$3-$F$3)*COS(C55)</f>
        <v>0.7473143230602756</v>
      </c>
      <c r="D81" s="75">
        <f aca="true" t="shared" si="48" ref="D81:Z81">$F$3+($H$3-$F$2)*SIN(D55)+($I$3-$F$3)*COS(D55)</f>
        <v>1.0347549274565577</v>
      </c>
      <c r="E81" s="75">
        <f t="shared" si="48"/>
        <v>1.2482849010384265</v>
      </c>
      <c r="F81" s="75">
        <f t="shared" si="48"/>
        <v>1.3740686469883001</v>
      </c>
      <c r="G81" s="75">
        <f t="shared" si="48"/>
        <v>1.4212426561311542</v>
      </c>
      <c r="H81" s="75">
        <f t="shared" si="48"/>
        <v>1.4059147754142431</v>
      </c>
      <c r="I81" s="75">
        <f t="shared" si="48"/>
        <v>1.3432058138177343</v>
      </c>
      <c r="J81" s="75">
        <f t="shared" si="48"/>
        <v>1.2453090786387035</v>
      </c>
      <c r="K81" s="75">
        <f t="shared" si="48"/>
        <v>1.1217937706007648</v>
      </c>
      <c r="L81" s="75">
        <f t="shared" si="48"/>
        <v>0.9803451546878749</v>
      </c>
      <c r="M81" s="75">
        <f t="shared" si="48"/>
        <v>0.8273986602809682</v>
      </c>
      <c r="N81" s="75">
        <f t="shared" si="48"/>
        <v>0.6685878704739086</v>
      </c>
      <c r="O81" s="75">
        <f t="shared" si="48"/>
        <v>0.5090479291792797</v>
      </c>
      <c r="P81" s="75">
        <f t="shared" si="48"/>
        <v>0.3536328891396693</v>
      </c>
      <c r="Q81" s="75">
        <f t="shared" si="48"/>
        <v>0.2071007160977517</v>
      </c>
      <c r="R81" s="75">
        <f t="shared" si="48"/>
        <v>0.07431740226631434</v>
      </c>
      <c r="S81" s="75">
        <f t="shared" si="48"/>
        <v>-0.039461637735337174</v>
      </c>
      <c r="T81" s="75">
        <f t="shared" si="48"/>
        <v>-0.1281593382654429</v>
      </c>
      <c r="U81" s="75">
        <f t="shared" si="48"/>
        <v>-0.18420995557789577</v>
      </c>
      <c r="V81" s="75">
        <f t="shared" si="48"/>
        <v>-0.19763104152310018</v>
      </c>
      <c r="W81" s="75">
        <f t="shared" si="48"/>
        <v>-0.15515256563653002</v>
      </c>
      <c r="X81" s="75">
        <f t="shared" si="48"/>
        <v>-0.0408877492175731</v>
      </c>
      <c r="Y81" s="75">
        <f t="shared" si="48"/>
        <v>0.1576012010338712</v>
      </c>
      <c r="Z81" s="75">
        <f t="shared" si="48"/>
        <v>0.4338980669708119</v>
      </c>
    </row>
    <row r="82" spans="1:26" s="14" customFormat="1" ht="12.75">
      <c r="A82" s="44" t="s">
        <v>8</v>
      </c>
      <c r="B82" s="64">
        <f aca="true" t="shared" si="49" ref="B82:Z82">-B56*(B81-$F$3)</f>
        <v>0.27047019652739357</v>
      </c>
      <c r="C82" s="64">
        <f t="shared" si="49"/>
        <v>0.12066613749635814</v>
      </c>
      <c r="D82" s="64">
        <f t="shared" si="49"/>
        <v>-0.01361025720628974</v>
      </c>
      <c r="E82" s="64">
        <f t="shared" si="49"/>
        <v>-0.06509526535946165</v>
      </c>
      <c r="F82" s="64">
        <f t="shared" si="49"/>
        <v>-0.0492966326642079</v>
      </c>
      <c r="G82" s="64">
        <f t="shared" si="49"/>
        <v>-0.00883649752611807</v>
      </c>
      <c r="H82" s="64">
        <f t="shared" si="49"/>
        <v>0.026971319899356392</v>
      </c>
      <c r="I82" s="64">
        <f t="shared" si="49"/>
        <v>0.04581774302960251</v>
      </c>
      <c r="J82" s="64">
        <f t="shared" si="49"/>
        <v>0.045263374687483614</v>
      </c>
      <c r="K82" s="64">
        <f t="shared" si="49"/>
        <v>0.027183545700822997</v>
      </c>
      <c r="L82" s="64">
        <f t="shared" si="49"/>
        <v>-0.004956652391993779</v>
      </c>
      <c r="M82" s="64">
        <f t="shared" si="49"/>
        <v>-0.047149002947880866</v>
      </c>
      <c r="N82" s="64">
        <f t="shared" si="49"/>
        <v>-0.09511209242219702</v>
      </c>
      <c r="O82" s="64">
        <f t="shared" si="49"/>
        <v>-0.14423259527615281</v>
      </c>
      <c r="P82" s="64">
        <f t="shared" si="49"/>
        <v>-0.1893636989387225</v>
      </c>
      <c r="Q82" s="64">
        <f t="shared" si="49"/>
        <v>-0.2245491350264352</v>
      </c>
      <c r="R82" s="64">
        <f t="shared" si="49"/>
        <v>-0.24270878290907894</v>
      </c>
      <c r="S82" s="64">
        <f t="shared" si="49"/>
        <v>-0.23536498002658637</v>
      </c>
      <c r="T82" s="64">
        <f t="shared" si="49"/>
        <v>-0.19266795083607538</v>
      </c>
      <c r="U82" s="64">
        <f t="shared" si="49"/>
        <v>-0.10446879692606031</v>
      </c>
      <c r="V82" s="64">
        <f t="shared" si="49"/>
        <v>0.035697984226147166</v>
      </c>
      <c r="W82" s="64">
        <f t="shared" si="49"/>
        <v>0.2201398053026133</v>
      </c>
      <c r="X82" s="64">
        <f t="shared" si="49"/>
        <v>0.40735885693891455</v>
      </c>
      <c r="Y82" s="64">
        <f t="shared" si="49"/>
        <v>0.5074299952966989</v>
      </c>
      <c r="Z82" s="64">
        <f t="shared" si="49"/>
        <v>0.42734795521945845</v>
      </c>
    </row>
    <row r="83" spans="1:26" s="14" customFormat="1" ht="12.75">
      <c r="A83" s="44" t="s">
        <v>9</v>
      </c>
      <c r="B83" s="75">
        <f aca="true" t="shared" si="50" ref="B83:Z83">B56*(B80-$F$2)</f>
        <v>1.163415546434136</v>
      </c>
      <c r="C83" s="75">
        <f t="shared" si="50"/>
        <v>1.1877225644428941</v>
      </c>
      <c r="D83" s="75">
        <f t="shared" si="50"/>
        <v>0.9789217635362459</v>
      </c>
      <c r="E83" s="75">
        <f t="shared" si="50"/>
        <v>0.6522088507742104</v>
      </c>
      <c r="F83" s="75">
        <f t="shared" si="50"/>
        <v>0.32575353166309384</v>
      </c>
      <c r="G83" s="75">
        <f t="shared" si="50"/>
        <v>0.05169321372386527</v>
      </c>
      <c r="H83" s="75">
        <f t="shared" si="50"/>
        <v>-0.1639101896936303</v>
      </c>
      <c r="I83" s="75">
        <f t="shared" si="50"/>
        <v>-0.3305883595417546</v>
      </c>
      <c r="J83" s="75">
        <f t="shared" si="50"/>
        <v>-0.4590631583335667</v>
      </c>
      <c r="K83" s="75">
        <f t="shared" si="50"/>
        <v>-0.5573205376085141</v>
      </c>
      <c r="L83" s="75">
        <f t="shared" si="50"/>
        <v>-0.6304424081438319</v>
      </c>
      <c r="M83" s="75">
        <f t="shared" si="50"/>
        <v>-0.6812881447464262</v>
      </c>
      <c r="N83" s="75">
        <f t="shared" si="50"/>
        <v>-0.7111437425477558</v>
      </c>
      <c r="O83" s="75">
        <f t="shared" si="50"/>
        <v>-0.7201520438638159</v>
      </c>
      <c r="P83" s="75">
        <f t="shared" si="50"/>
        <v>-0.707512371588473</v>
      </c>
      <c r="Q83" s="75">
        <f t="shared" si="50"/>
        <v>-0.6714476480913636</v>
      </c>
      <c r="R83" s="75">
        <f t="shared" si="50"/>
        <v>-0.608895973129853</v>
      </c>
      <c r="S83" s="75">
        <f t="shared" si="50"/>
        <v>-0.5148236244222228</v>
      </c>
      <c r="T83" s="75">
        <f t="shared" si="50"/>
        <v>-0.3810079584981142</v>
      </c>
      <c r="U83" s="75">
        <f t="shared" si="50"/>
        <v>-0.19423315715502273</v>
      </c>
      <c r="V83" s="75">
        <f t="shared" si="50"/>
        <v>0.06541079906134234</v>
      </c>
      <c r="W83" s="75">
        <f t="shared" si="50"/>
        <v>0.42252119063823707</v>
      </c>
      <c r="X83" s="75">
        <f t="shared" si="50"/>
        <v>0.889556828438121</v>
      </c>
      <c r="Y83" s="75">
        <f t="shared" si="50"/>
        <v>1.4178410836703668</v>
      </c>
      <c r="Z83" s="75">
        <f t="shared" si="50"/>
        <v>1.8382182629456632</v>
      </c>
    </row>
    <row r="84" spans="1:26" s="14" customFormat="1" ht="12.75">
      <c r="A84" s="44" t="s">
        <v>10</v>
      </c>
      <c r="B84" s="64">
        <f aca="true" t="shared" si="51" ref="B84:Z84">-B60*(B81-$F$3)-B56*B83</f>
        <v>-0.45220158075767325</v>
      </c>
      <c r="C84" s="64">
        <f t="shared" si="51"/>
        <v>-0.6126790165959071</v>
      </c>
      <c r="D84" s="64">
        <f t="shared" si="51"/>
        <v>-0.36796183587924186</v>
      </c>
      <c r="E84" s="64">
        <f t="shared" si="51"/>
        <v>-0.04200789908142677</v>
      </c>
      <c r="F84" s="64">
        <f t="shared" si="51"/>
        <v>0.13425976202200107</v>
      </c>
      <c r="G84" s="64">
        <f t="shared" si="51"/>
        <v>0.1621860987058765</v>
      </c>
      <c r="H84" s="64">
        <f t="shared" si="51"/>
        <v>0.11247709742603686</v>
      </c>
      <c r="I84" s="64">
        <f t="shared" si="51"/>
        <v>0.0366508882322805</v>
      </c>
      <c r="J84" s="64">
        <f t="shared" si="51"/>
        <v>-0.040060267136202865</v>
      </c>
      <c r="K84" s="64">
        <f t="shared" si="51"/>
        <v>-0.10731946252911435</v>
      </c>
      <c r="L84" s="64">
        <f t="shared" si="51"/>
        <v>-0.1610696410051473</v>
      </c>
      <c r="M84" s="64">
        <f t="shared" si="51"/>
        <v>-0.19916715939295326</v>
      </c>
      <c r="N84" s="64">
        <f t="shared" si="51"/>
        <v>-0.2194164534246887</v>
      </c>
      <c r="O84" s="64">
        <f t="shared" si="51"/>
        <v>-0.21865651076605322</v>
      </c>
      <c r="P84" s="64">
        <f t="shared" si="51"/>
        <v>-0.19222692093886895</v>
      </c>
      <c r="Q84" s="64">
        <f t="shared" si="51"/>
        <v>-0.13354897774017768</v>
      </c>
      <c r="R84" s="64">
        <f t="shared" si="51"/>
        <v>-0.03385733576765865</v>
      </c>
      <c r="S84" s="64">
        <f t="shared" si="51"/>
        <v>0.11741142364514769</v>
      </c>
      <c r="T84" s="64">
        <f t="shared" si="51"/>
        <v>0.3299333346948377</v>
      </c>
      <c r="U84" s="64">
        <f t="shared" si="51"/>
        <v>0.6031539042697864</v>
      </c>
      <c r="V84" s="64">
        <f t="shared" si="51"/>
        <v>0.9008317239932124</v>
      </c>
      <c r="W84" s="64">
        <f t="shared" si="51"/>
        <v>1.0981167418785343</v>
      </c>
      <c r="X84" s="64">
        <f t="shared" si="51"/>
        <v>0.9282972564902218</v>
      </c>
      <c r="Y84" s="64">
        <f t="shared" si="51"/>
        <v>0.115549370060129</v>
      </c>
      <c r="Z84" s="64">
        <f t="shared" si="51"/>
        <v>-1.0639898315509915</v>
      </c>
    </row>
    <row r="85" spans="1:26" s="14" customFormat="1" ht="13.5" thickBot="1">
      <c r="A85" s="126" t="s">
        <v>11</v>
      </c>
      <c r="B85" s="127">
        <f aca="true" t="shared" si="52" ref="B85:Z85">B60*(B80-$F$2)-B56*B82</f>
        <v>0.31662595809103944</v>
      </c>
      <c r="C85" s="127">
        <f t="shared" si="52"/>
        <v>-0.5054855792754427</v>
      </c>
      <c r="D85" s="127">
        <f t="shared" si="52"/>
        <v>-1.1016247194242632</v>
      </c>
      <c r="E85" s="127">
        <f t="shared" si="52"/>
        <v>-1.2753028659385655</v>
      </c>
      <c r="F85" s="127">
        <f t="shared" si="52"/>
        <v>-1.1643745673351154</v>
      </c>
      <c r="G85" s="127">
        <f t="shared" si="52"/>
        <v>-0.9549414491595684</v>
      </c>
      <c r="H85" s="127">
        <f t="shared" si="52"/>
        <v>-0.74794170113863</v>
      </c>
      <c r="I85" s="127">
        <f t="shared" si="52"/>
        <v>-0.5767649622417074</v>
      </c>
      <c r="J85" s="127">
        <f t="shared" si="52"/>
        <v>-0.4444305398629239</v>
      </c>
      <c r="K85" s="127">
        <f t="shared" si="52"/>
        <v>-0.34391872852723154</v>
      </c>
      <c r="L85" s="127">
        <f t="shared" si="52"/>
        <v>-0.2660207189027035</v>
      </c>
      <c r="M85" s="127">
        <f t="shared" si="52"/>
        <v>-0.2016165501431621</v>
      </c>
      <c r="N85" s="127">
        <f t="shared" si="52"/>
        <v>-0.14188008226970597</v>
      </c>
      <c r="O85" s="127">
        <f t="shared" si="52"/>
        <v>-0.0777692802422307</v>
      </c>
      <c r="P85" s="127">
        <f t="shared" si="52"/>
        <v>0.0007545959082353101</v>
      </c>
      <c r="Q85" s="127">
        <f t="shared" si="52"/>
        <v>0.10566828249499126</v>
      </c>
      <c r="R85" s="127">
        <f t="shared" si="52"/>
        <v>0.2519433890938028</v>
      </c>
      <c r="S85" s="127">
        <f t="shared" si="52"/>
        <v>0.458506658530439</v>
      </c>
      <c r="T85" s="127">
        <f t="shared" si="52"/>
        <v>0.7482273467138835</v>
      </c>
      <c r="U85" s="127">
        <f t="shared" si="52"/>
        <v>1.1440532003504034</v>
      </c>
      <c r="V85" s="127">
        <f t="shared" si="52"/>
        <v>1.6531373307913872</v>
      </c>
      <c r="W85" s="127">
        <f t="shared" si="52"/>
        <v>2.2202431524684267</v>
      </c>
      <c r="X85" s="127">
        <f t="shared" si="52"/>
        <v>2.627943903640839</v>
      </c>
      <c r="Y85" s="127">
        <f t="shared" si="52"/>
        <v>2.4035741721903</v>
      </c>
      <c r="Z85" s="127">
        <f t="shared" si="52"/>
        <v>1.0696634346836398</v>
      </c>
    </row>
    <row r="86" spans="1:26" s="14" customFormat="1" ht="13.5" thickBot="1">
      <c r="A86" s="36" t="s">
        <v>68</v>
      </c>
      <c r="B86" s="59">
        <f>(B80-$F$2)^2+(B81-$F$3)^2-$B$3^2</f>
        <v>0</v>
      </c>
      <c r="C86" s="59">
        <f aca="true" t="shared" si="53" ref="C86:Z86">(C80-$F$2)^2+(C81-$F$3)^2-$B$3^2</f>
        <v>0</v>
      </c>
      <c r="D86" s="59">
        <f t="shared" si="53"/>
        <v>0</v>
      </c>
      <c r="E86" s="59">
        <f t="shared" si="53"/>
        <v>0</v>
      </c>
      <c r="F86" s="59">
        <f t="shared" si="53"/>
        <v>7.993605777301127E-15</v>
      </c>
      <c r="G86" s="59">
        <f t="shared" si="53"/>
        <v>0</v>
      </c>
      <c r="H86" s="59">
        <f t="shared" si="53"/>
        <v>7.105427357601002E-15</v>
      </c>
      <c r="I86" s="59">
        <f t="shared" si="53"/>
        <v>0</v>
      </c>
      <c r="J86" s="59">
        <f t="shared" si="53"/>
        <v>0</v>
      </c>
      <c r="K86" s="59">
        <f t="shared" si="53"/>
        <v>0</v>
      </c>
      <c r="L86" s="59">
        <f t="shared" si="53"/>
        <v>-7.105427357601002E-15</v>
      </c>
      <c r="M86" s="59">
        <f t="shared" si="53"/>
        <v>0</v>
      </c>
      <c r="N86" s="59">
        <f t="shared" si="53"/>
        <v>0</v>
      </c>
      <c r="O86" s="59">
        <f t="shared" si="53"/>
        <v>0</v>
      </c>
      <c r="P86" s="59">
        <f t="shared" si="53"/>
        <v>0</v>
      </c>
      <c r="Q86" s="59">
        <f t="shared" si="53"/>
        <v>0</v>
      </c>
      <c r="R86" s="59">
        <f t="shared" si="53"/>
        <v>8.881784197001252E-15</v>
      </c>
      <c r="S86" s="59">
        <f t="shared" si="53"/>
        <v>0</v>
      </c>
      <c r="T86" s="59">
        <f t="shared" si="53"/>
        <v>0</v>
      </c>
      <c r="U86" s="59">
        <f t="shared" si="53"/>
        <v>0</v>
      </c>
      <c r="V86" s="59">
        <f t="shared" si="53"/>
        <v>0</v>
      </c>
      <c r="W86" s="59">
        <f t="shared" si="53"/>
        <v>0</v>
      </c>
      <c r="X86" s="59">
        <f t="shared" si="53"/>
        <v>0</v>
      </c>
      <c r="Y86" s="59">
        <f t="shared" si="53"/>
        <v>0</v>
      </c>
      <c r="Z86" s="59">
        <f t="shared" si="53"/>
        <v>0</v>
      </c>
    </row>
    <row r="87" spans="1:27" s="25" customFormat="1" ht="12.75">
      <c r="A87" s="226"/>
      <c r="B87" s="12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14"/>
    </row>
    <row r="88" spans="1:22" s="25" customFormat="1" ht="13.5" thickBot="1">
      <c r="A88" s="6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3" s="14" customFormat="1" ht="13.5" thickBot="1">
      <c r="A89" s="235" t="s">
        <v>76</v>
      </c>
      <c r="B89" s="236"/>
      <c r="C89" s="27"/>
    </row>
    <row r="90" spans="1:26" s="14" customFormat="1" ht="12.75">
      <c r="A90" s="43" t="s">
        <v>90</v>
      </c>
      <c r="B90" s="71">
        <f aca="true" t="shared" si="54" ref="B90:Z90">B80+($H$4-$H$3)*COS(B63)-($I$4-$I$3)*SIN(B63)</f>
        <v>9</v>
      </c>
      <c r="C90" s="71">
        <f t="shared" si="54"/>
        <v>9</v>
      </c>
      <c r="D90" s="71">
        <f t="shared" si="54"/>
        <v>9</v>
      </c>
      <c r="E90" s="71">
        <f t="shared" si="54"/>
        <v>9</v>
      </c>
      <c r="F90" s="71">
        <f t="shared" si="54"/>
        <v>9</v>
      </c>
      <c r="G90" s="71">
        <f t="shared" si="54"/>
        <v>9</v>
      </c>
      <c r="H90" s="71">
        <f t="shared" si="54"/>
        <v>9</v>
      </c>
      <c r="I90" s="71">
        <f t="shared" si="54"/>
        <v>9</v>
      </c>
      <c r="J90" s="71">
        <f t="shared" si="54"/>
        <v>9</v>
      </c>
      <c r="K90" s="71">
        <f t="shared" si="54"/>
        <v>9</v>
      </c>
      <c r="L90" s="71">
        <f t="shared" si="54"/>
        <v>9</v>
      </c>
      <c r="M90" s="71">
        <f t="shared" si="54"/>
        <v>9</v>
      </c>
      <c r="N90" s="71">
        <f t="shared" si="54"/>
        <v>9</v>
      </c>
      <c r="O90" s="71">
        <f t="shared" si="54"/>
        <v>9</v>
      </c>
      <c r="P90" s="71">
        <f t="shared" si="54"/>
        <v>9</v>
      </c>
      <c r="Q90" s="71">
        <f t="shared" si="54"/>
        <v>9</v>
      </c>
      <c r="R90" s="71">
        <f t="shared" si="54"/>
        <v>9</v>
      </c>
      <c r="S90" s="71">
        <f t="shared" si="54"/>
        <v>9</v>
      </c>
      <c r="T90" s="71">
        <f t="shared" si="54"/>
        <v>9</v>
      </c>
      <c r="U90" s="71">
        <f t="shared" si="54"/>
        <v>9</v>
      </c>
      <c r="V90" s="71">
        <f t="shared" si="54"/>
        <v>9</v>
      </c>
      <c r="W90" s="71">
        <f t="shared" si="54"/>
        <v>9</v>
      </c>
      <c r="X90" s="71">
        <f t="shared" si="54"/>
        <v>9</v>
      </c>
      <c r="Y90" s="71">
        <f t="shared" si="54"/>
        <v>9</v>
      </c>
      <c r="Z90" s="71">
        <f t="shared" si="54"/>
        <v>9</v>
      </c>
    </row>
    <row r="91" spans="1:26" s="14" customFormat="1" ht="12" customHeight="1">
      <c r="A91" s="44" t="s">
        <v>203</v>
      </c>
      <c r="B91" s="75">
        <f aca="true" t="shared" si="55" ref="B91:Z91">B81+($H$4-$H$3)*SIN(B63)+($I$4-$I$3)*COS(B63)</f>
        <v>1.2590316565889372</v>
      </c>
      <c r="C91" s="75">
        <f t="shared" si="55"/>
        <v>1.6058207563133584</v>
      </c>
      <c r="D91" s="75">
        <f t="shared" si="55"/>
        <v>1.9006408027098018</v>
      </c>
      <c r="E91" s="75">
        <f t="shared" si="55"/>
        <v>2.107055888568661</v>
      </c>
      <c r="F91" s="75">
        <f t="shared" si="55"/>
        <v>2.223223541852411</v>
      </c>
      <c r="G91" s="75">
        <f t="shared" si="55"/>
        <v>2.2656227318760385</v>
      </c>
      <c r="H91" s="75">
        <f t="shared" si="55"/>
        <v>2.2519207240639894</v>
      </c>
      <c r="I91" s="75">
        <f t="shared" si="55"/>
        <v>2.195126951871325</v>
      </c>
      <c r="J91" s="75">
        <f t="shared" si="55"/>
        <v>2.1042561264506014</v>
      </c>
      <c r="K91" s="75">
        <f t="shared" si="55"/>
        <v>1.9860985091325993</v>
      </c>
      <c r="L91" s="75">
        <f t="shared" si="55"/>
        <v>1.8463259456108139</v>
      </c>
      <c r="M91" s="75">
        <f t="shared" si="55"/>
        <v>1.6899524573618123</v>
      </c>
      <c r="N91" s="75">
        <f t="shared" si="55"/>
        <v>1.5214940829069794</v>
      </c>
      <c r="O91" s="75">
        <f t="shared" si="55"/>
        <v>1.3450798868798084</v>
      </c>
      <c r="P91" s="75">
        <f t="shared" si="55"/>
        <v>1.164663874600853</v>
      </c>
      <c r="Q91" s="75">
        <f t="shared" si="55"/>
        <v>0.9844496568726151</v>
      </c>
      <c r="R91" s="75">
        <f t="shared" si="55"/>
        <v>0.809662735966809</v>
      </c>
      <c r="S91" s="75">
        <f t="shared" si="55"/>
        <v>0.64787155406532</v>
      </c>
      <c r="T91" s="75">
        <f t="shared" si="55"/>
        <v>0.5110612667655148</v>
      </c>
      <c r="U91" s="75">
        <f t="shared" si="55"/>
        <v>0.41809937717230944</v>
      </c>
      <c r="V91" s="75">
        <f t="shared" si="55"/>
        <v>0.3949181611274175</v>
      </c>
      <c r="W91" s="75">
        <f t="shared" si="55"/>
        <v>0.4670205771609611</v>
      </c>
      <c r="X91" s="75">
        <f t="shared" si="55"/>
        <v>0.6457552279843723</v>
      </c>
      <c r="Y91" s="75">
        <f t="shared" si="55"/>
        <v>0.920767477929556</v>
      </c>
      <c r="Z91" s="75">
        <f t="shared" si="55"/>
        <v>1.259031656588938</v>
      </c>
    </row>
    <row r="92" spans="1:26" s="14" customFormat="1" ht="12.75">
      <c r="A92" s="44" t="s">
        <v>8</v>
      </c>
      <c r="B92" s="64">
        <f aca="true" t="shared" si="56" ref="B92:Z92">B82-B64*(($H$4-$H$3)*SIN(B63)+($I$4-$I$3)*COS(B63))</f>
        <v>0</v>
      </c>
      <c r="C92" s="64">
        <f t="shared" si="56"/>
        <v>0</v>
      </c>
      <c r="D92" s="64">
        <f t="shared" si="56"/>
        <v>0</v>
      </c>
      <c r="E92" s="64">
        <f t="shared" si="56"/>
        <v>0</v>
      </c>
      <c r="F92" s="64">
        <f t="shared" si="56"/>
        <v>0</v>
      </c>
      <c r="G92" s="64">
        <f t="shared" si="56"/>
        <v>0</v>
      </c>
      <c r="H92" s="64">
        <f t="shared" si="56"/>
        <v>0</v>
      </c>
      <c r="I92" s="64">
        <f t="shared" si="56"/>
        <v>0</v>
      </c>
      <c r="J92" s="64">
        <f t="shared" si="56"/>
        <v>0</v>
      </c>
      <c r="K92" s="64">
        <f t="shared" si="56"/>
        <v>0</v>
      </c>
      <c r="L92" s="64">
        <f t="shared" si="56"/>
        <v>0</v>
      </c>
      <c r="M92" s="64">
        <f t="shared" si="56"/>
        <v>0</v>
      </c>
      <c r="N92" s="64">
        <f t="shared" si="56"/>
        <v>0</v>
      </c>
      <c r="O92" s="64">
        <f t="shared" si="56"/>
        <v>0</v>
      </c>
      <c r="P92" s="64">
        <f t="shared" si="56"/>
        <v>0</v>
      </c>
      <c r="Q92" s="64">
        <f t="shared" si="56"/>
        <v>0</v>
      </c>
      <c r="R92" s="64">
        <f t="shared" si="56"/>
        <v>0</v>
      </c>
      <c r="S92" s="64">
        <f t="shared" si="56"/>
        <v>0</v>
      </c>
      <c r="T92" s="64">
        <f t="shared" si="56"/>
        <v>0</v>
      </c>
      <c r="U92" s="64">
        <f t="shared" si="56"/>
        <v>0</v>
      </c>
      <c r="V92" s="64">
        <f t="shared" si="56"/>
        <v>0</v>
      </c>
      <c r="W92" s="64">
        <f t="shared" si="56"/>
        <v>0</v>
      </c>
      <c r="X92" s="64">
        <f t="shared" si="56"/>
        <v>0</v>
      </c>
      <c r="Y92" s="64">
        <f t="shared" si="56"/>
        <v>0</v>
      </c>
      <c r="Z92" s="64">
        <f t="shared" si="56"/>
        <v>0</v>
      </c>
    </row>
    <row r="93" spans="1:26" s="25" customFormat="1" ht="12.75">
      <c r="A93" s="44" t="s">
        <v>9</v>
      </c>
      <c r="B93" s="75">
        <f aca="true" t="shared" si="57" ref="B93:Z93">B83+B64*(($H$4-$H$3)*COS(B63)-($I$4-$I$3)*SIN(B63))</f>
        <v>1.3485962271773864</v>
      </c>
      <c r="C93" s="75">
        <f t="shared" si="57"/>
        <v>1.2597988237223572</v>
      </c>
      <c r="D93" s="75">
        <f t="shared" si="57"/>
        <v>0.9710588142306805</v>
      </c>
      <c r="E93" s="75">
        <f t="shared" si="57"/>
        <v>0.6133717375137324</v>
      </c>
      <c r="F93" s="75">
        <f t="shared" si="57"/>
        <v>0.29509279437096975</v>
      </c>
      <c r="G93" s="75">
        <f t="shared" si="57"/>
        <v>0.04608660828474296</v>
      </c>
      <c r="H93" s="75">
        <f t="shared" si="57"/>
        <v>-0.146912210089084</v>
      </c>
      <c r="I93" s="75">
        <f t="shared" si="57"/>
        <v>-0.30242450605593985</v>
      </c>
      <c r="J93" s="75">
        <f t="shared" si="57"/>
        <v>-0.43207923224206446</v>
      </c>
      <c r="K93" s="75">
        <f t="shared" si="57"/>
        <v>-0.5415015020480847</v>
      </c>
      <c r="L93" s="75">
        <f t="shared" si="57"/>
        <v>-0.6333047224026377</v>
      </c>
      <c r="M93" s="75">
        <f t="shared" si="57"/>
        <v>-0.7089452745468529</v>
      </c>
      <c r="N93" s="75">
        <f t="shared" si="57"/>
        <v>-0.7693618847371952</v>
      </c>
      <c r="O93" s="75">
        <f t="shared" si="57"/>
        <v>-0.814810684432304</v>
      </c>
      <c r="P93" s="75">
        <f t="shared" si="57"/>
        <v>-0.844101936328213</v>
      </c>
      <c r="Q93" s="75">
        <f t="shared" si="57"/>
        <v>-0.8531640412326589</v>
      </c>
      <c r="R93" s="75">
        <f t="shared" si="57"/>
        <v>-0.8325758348664984</v>
      </c>
      <c r="S93" s="75">
        <f t="shared" si="57"/>
        <v>-0.763546564522247</v>
      </c>
      <c r="T93" s="75">
        <f t="shared" si="57"/>
        <v>-0.6127998704123907</v>
      </c>
      <c r="U93" s="75">
        <f t="shared" si="57"/>
        <v>-0.3326895081318433</v>
      </c>
      <c r="V93" s="75">
        <f t="shared" si="57"/>
        <v>0.1139400167923262</v>
      </c>
      <c r="W93" s="75">
        <f t="shared" si="57"/>
        <v>0.69952282676057</v>
      </c>
      <c r="X93" s="75">
        <f t="shared" si="57"/>
        <v>1.3208548620529998</v>
      </c>
      <c r="Y93" s="75">
        <f t="shared" si="57"/>
        <v>1.8475015257107916</v>
      </c>
      <c r="Z93" s="75">
        <f t="shared" si="57"/>
        <v>2.1308071924389</v>
      </c>
    </row>
    <row r="94" spans="1:26" s="25" customFormat="1" ht="12.75">
      <c r="A94" s="44" t="s">
        <v>10</v>
      </c>
      <c r="B94" s="64">
        <f aca="true" t="shared" si="58" ref="B94:Z94">B84-B67*(B91-B81)-(B93-B83)*(B64)</f>
        <v>-0.12140059680974402</v>
      </c>
      <c r="C94" s="64">
        <f t="shared" si="58"/>
        <v>-0.18137533164838726</v>
      </c>
      <c r="D94" s="64">
        <f t="shared" si="58"/>
        <v>-0.09232656178022336</v>
      </c>
      <c r="E94" s="64">
        <f t="shared" si="58"/>
        <v>-0.01691533879369872</v>
      </c>
      <c r="F94" s="64">
        <f t="shared" si="58"/>
        <v>0.03388993417894143</v>
      </c>
      <c r="G94" s="64">
        <f t="shared" si="58"/>
        <v>0.046433678032202295</v>
      </c>
      <c r="H94" s="64">
        <f t="shared" si="58"/>
        <v>0.03089048975618883</v>
      </c>
      <c r="I94" s="64">
        <f t="shared" si="58"/>
        <v>0.007021388558577394</v>
      </c>
      <c r="J94" s="64">
        <f t="shared" si="58"/>
        <v>-0.013348110260184442</v>
      </c>
      <c r="K94" s="64">
        <f t="shared" si="58"/>
        <v>-0.028144449762013732</v>
      </c>
      <c r="L94" s="64">
        <f t="shared" si="58"/>
        <v>-0.040312622370946266</v>
      </c>
      <c r="M94" s="64">
        <f t="shared" si="58"/>
        <v>-0.05401057510025675</v>
      </c>
      <c r="N94" s="64">
        <f t="shared" si="58"/>
        <v>-0.07278659943640699</v>
      </c>
      <c r="O94" s="64">
        <f t="shared" si="58"/>
        <v>-0.09848776556155119</v>
      </c>
      <c r="P94" s="64">
        <f t="shared" si="58"/>
        <v>-0.12956884966452628</v>
      </c>
      <c r="Q94" s="64">
        <f t="shared" si="58"/>
        <v>-0.15783227409492512</v>
      </c>
      <c r="R94" s="64">
        <f t="shared" si="58"/>
        <v>-0.16320554260313003</v>
      </c>
      <c r="S94" s="64">
        <f t="shared" si="58"/>
        <v>-0.10839835357337278</v>
      </c>
      <c r="T94" s="64">
        <f t="shared" si="58"/>
        <v>0.05539245036392726</v>
      </c>
      <c r="U94" s="64">
        <f t="shared" si="58"/>
        <v>0.33631412198069255</v>
      </c>
      <c r="V94" s="64">
        <f t="shared" si="58"/>
        <v>0.5786893296805158</v>
      </c>
      <c r="W94" s="64">
        <f t="shared" si="58"/>
        <v>0.4770167210680676</v>
      </c>
      <c r="X94" s="64">
        <f t="shared" si="58"/>
        <v>-0.021120068819618365</v>
      </c>
      <c r="Y94" s="64">
        <f t="shared" si="58"/>
        <v>-0.5231125002531973</v>
      </c>
      <c r="Z94" s="64">
        <f t="shared" si="58"/>
        <v>-0.6426488109319071</v>
      </c>
    </row>
    <row r="95" spans="1:26" s="14" customFormat="1" ht="13.5" thickBot="1">
      <c r="A95" s="126" t="s">
        <v>11</v>
      </c>
      <c r="B95" s="127">
        <f aca="true" t="shared" si="59" ref="B95:Z95">B85+B67*(B90-B80)+(B92-B82)*((B64))</f>
        <v>-0.04007742801853893</v>
      </c>
      <c r="C95" s="127">
        <f t="shared" si="59"/>
        <v>-0.7861230080038358</v>
      </c>
      <c r="D95" s="127">
        <f t="shared" si="59"/>
        <v>-1.2611507003093343</v>
      </c>
      <c r="E95" s="127">
        <f t="shared" si="59"/>
        <v>-1.2969642053716717</v>
      </c>
      <c r="F95" s="127">
        <f t="shared" si="59"/>
        <v>-1.105917067495025</v>
      </c>
      <c r="G95" s="127">
        <f t="shared" si="59"/>
        <v>-0.881628234419003</v>
      </c>
      <c r="H95" s="127">
        <f t="shared" si="59"/>
        <v>-0.6977252336472611</v>
      </c>
      <c r="I95" s="127">
        <f t="shared" si="59"/>
        <v>-0.5619471413199473</v>
      </c>
      <c r="J95" s="127">
        <f t="shared" si="59"/>
        <v>-0.4635880077002688</v>
      </c>
      <c r="K95" s="127">
        <f t="shared" si="59"/>
        <v>-0.39113786684752583</v>
      </c>
      <c r="L95" s="127">
        <f t="shared" si="59"/>
        <v>-0.33579201330129527</v>
      </c>
      <c r="M95" s="127">
        <f t="shared" si="59"/>
        <v>-0.2902280074540763</v>
      </c>
      <c r="N95" s="127">
        <f t="shared" si="59"/>
        <v>-0.24621260236701398</v>
      </c>
      <c r="O95" s="127">
        <f t="shared" si="59"/>
        <v>-0.192235690490376</v>
      </c>
      <c r="P95" s="127">
        <f t="shared" si="59"/>
        <v>-0.1116584848812271</v>
      </c>
      <c r="Q95" s="127">
        <f t="shared" si="59"/>
        <v>0.01797629081872837</v>
      </c>
      <c r="R95" s="127">
        <f t="shared" si="59"/>
        <v>0.22300200308797924</v>
      </c>
      <c r="S95" s="127">
        <f t="shared" si="59"/>
        <v>0.5265310322431819</v>
      </c>
      <c r="T95" s="127">
        <f t="shared" si="59"/>
        <v>0.936393902538035</v>
      </c>
      <c r="U95" s="127">
        <f t="shared" si="59"/>
        <v>1.4477582338166959</v>
      </c>
      <c r="V95" s="127">
        <f t="shared" si="59"/>
        <v>2.0849450232199134</v>
      </c>
      <c r="W95" s="127">
        <f t="shared" si="59"/>
        <v>2.800556115635735</v>
      </c>
      <c r="X95" s="127">
        <f t="shared" si="59"/>
        <v>3.1205757753614494</v>
      </c>
      <c r="Y95" s="127">
        <f t="shared" si="59"/>
        <v>2.365065376312537</v>
      </c>
      <c r="Z95" s="127">
        <f t="shared" si="59"/>
        <v>0.45610706882649227</v>
      </c>
    </row>
    <row r="96" spans="1:26" s="14" customFormat="1" ht="13.5" thickBot="1">
      <c r="A96" s="36" t="s">
        <v>84</v>
      </c>
      <c r="B96" s="59">
        <f>(B90-B80)^2+(B91-B81)^2-($B$5)^2</f>
        <v>0</v>
      </c>
      <c r="C96" s="59">
        <f>(C90-C80)^2+(C91-C81)^2-($B$5)^2</f>
        <v>0</v>
      </c>
      <c r="D96" s="59">
        <f aca="true" t="shared" si="60" ref="D96:Z96">(D90-D80)^2+(D91-D81)^2-($B$5)^2</f>
        <v>0</v>
      </c>
      <c r="E96" s="59">
        <f t="shared" si="60"/>
        <v>0</v>
      </c>
      <c r="F96" s="59">
        <f t="shared" si="60"/>
        <v>0</v>
      </c>
      <c r="G96" s="59">
        <f t="shared" si="60"/>
        <v>0</v>
      </c>
      <c r="H96" s="59">
        <f t="shared" si="60"/>
        <v>0</v>
      </c>
      <c r="I96" s="59">
        <f t="shared" si="60"/>
        <v>0</v>
      </c>
      <c r="J96" s="59">
        <f t="shared" si="60"/>
        <v>0</v>
      </c>
      <c r="K96" s="59">
        <f t="shared" si="60"/>
        <v>0</v>
      </c>
      <c r="L96" s="59">
        <f t="shared" si="60"/>
        <v>0</v>
      </c>
      <c r="M96" s="59">
        <f t="shared" si="60"/>
        <v>0</v>
      </c>
      <c r="N96" s="59">
        <f t="shared" si="60"/>
        <v>0</v>
      </c>
      <c r="O96" s="59">
        <f t="shared" si="60"/>
        <v>0</v>
      </c>
      <c r="P96" s="59">
        <f t="shared" si="60"/>
        <v>0</v>
      </c>
      <c r="Q96" s="59">
        <f t="shared" si="60"/>
        <v>0</v>
      </c>
      <c r="R96" s="59">
        <f t="shared" si="60"/>
        <v>0</v>
      </c>
      <c r="S96" s="59">
        <f t="shared" si="60"/>
        <v>0</v>
      </c>
      <c r="T96" s="59">
        <f t="shared" si="60"/>
        <v>0</v>
      </c>
      <c r="U96" s="59">
        <f t="shared" si="60"/>
        <v>0</v>
      </c>
      <c r="V96" s="59">
        <f t="shared" si="60"/>
        <v>0</v>
      </c>
      <c r="W96" s="59">
        <f t="shared" si="60"/>
        <v>0</v>
      </c>
      <c r="X96" s="59">
        <f t="shared" si="60"/>
        <v>0</v>
      </c>
      <c r="Y96" s="59">
        <f t="shared" si="60"/>
        <v>0</v>
      </c>
      <c r="Z96" s="59">
        <f t="shared" si="60"/>
        <v>0</v>
      </c>
    </row>
    <row r="97" spans="1:26" s="14" customFormat="1" ht="12.75">
      <c r="A97" s="226" t="s">
        <v>212</v>
      </c>
      <c r="B97" s="75">
        <f>B91-$B$91</f>
        <v>0</v>
      </c>
      <c r="C97" s="75">
        <f aca="true" t="shared" si="61" ref="C97:Z97">C91-$B$91</f>
        <v>0.3467890997244212</v>
      </c>
      <c r="D97" s="75">
        <f t="shared" si="61"/>
        <v>0.6416091461208646</v>
      </c>
      <c r="E97" s="75">
        <f t="shared" si="61"/>
        <v>0.848024231979724</v>
      </c>
      <c r="F97" s="75">
        <f t="shared" si="61"/>
        <v>0.9641918852634737</v>
      </c>
      <c r="G97" s="75">
        <f t="shared" si="61"/>
        <v>1.0065910752871012</v>
      </c>
      <c r="H97" s="75">
        <f t="shared" si="61"/>
        <v>0.9928890674750521</v>
      </c>
      <c r="I97" s="75">
        <f t="shared" si="61"/>
        <v>0.9360952952823878</v>
      </c>
      <c r="J97" s="75">
        <f t="shared" si="61"/>
        <v>0.8452244698616642</v>
      </c>
      <c r="K97" s="75">
        <f t="shared" si="61"/>
        <v>0.7270668525436621</v>
      </c>
      <c r="L97" s="75">
        <f t="shared" si="61"/>
        <v>0.5872942890218766</v>
      </c>
      <c r="M97" s="75">
        <f t="shared" si="61"/>
        <v>0.4309208007728751</v>
      </c>
      <c r="N97" s="75">
        <f t="shared" si="61"/>
        <v>0.2624624263180422</v>
      </c>
      <c r="O97" s="75">
        <f t="shared" si="61"/>
        <v>0.08604823029087116</v>
      </c>
      <c r="P97" s="75">
        <f t="shared" si="61"/>
        <v>-0.09436778198808415</v>
      </c>
      <c r="Q97" s="75">
        <f t="shared" si="61"/>
        <v>-0.27458199971632213</v>
      </c>
      <c r="R97" s="75">
        <f t="shared" si="61"/>
        <v>-0.4493689206221282</v>
      </c>
      <c r="S97" s="75">
        <f t="shared" si="61"/>
        <v>-0.6111601025236172</v>
      </c>
      <c r="T97" s="75">
        <f t="shared" si="61"/>
        <v>-0.7479703898234225</v>
      </c>
      <c r="U97" s="75">
        <f t="shared" si="61"/>
        <v>-0.8409322794166278</v>
      </c>
      <c r="V97" s="75">
        <f t="shared" si="61"/>
        <v>-0.8641134954615197</v>
      </c>
      <c r="W97" s="75">
        <f t="shared" si="61"/>
        <v>-0.7920110794279761</v>
      </c>
      <c r="X97" s="75">
        <f t="shared" si="61"/>
        <v>-0.6132764286045649</v>
      </c>
      <c r="Y97" s="75">
        <f t="shared" si="61"/>
        <v>-0.3382641786593812</v>
      </c>
      <c r="Z97" s="75">
        <f t="shared" si="61"/>
        <v>0</v>
      </c>
    </row>
    <row r="98" spans="1:26" s="14" customFormat="1" ht="12.75">
      <c r="A98" s="120" t="s">
        <v>240</v>
      </c>
      <c r="B98" s="234">
        <f>C98</f>
        <v>0.2571482054715897</v>
      </c>
      <c r="C98" s="234">
        <f>(C91-B91)/B93</f>
        <v>0.2571482054715897</v>
      </c>
      <c r="D98" s="234">
        <f aca="true" t="shared" si="62" ref="D98:Z98">(D91-C91)/C93</f>
        <v>0.2340215285527349</v>
      </c>
      <c r="E98" s="234">
        <f t="shared" si="62"/>
        <v>0.21256702769583666</v>
      </c>
      <c r="F98" s="234">
        <f t="shared" si="62"/>
        <v>0.18939192365567523</v>
      </c>
      <c r="G98" s="234">
        <f t="shared" si="62"/>
        <v>0.14368087202538168</v>
      </c>
      <c r="H98" s="234">
        <f t="shared" si="62"/>
        <v>-0.29730996317611813</v>
      </c>
      <c r="I98" s="234">
        <f t="shared" si="62"/>
        <v>0.386583063165587</v>
      </c>
      <c r="J98" s="234">
        <f t="shared" si="62"/>
        <v>0.30047441130288255</v>
      </c>
      <c r="K98" s="234">
        <f t="shared" si="62"/>
        <v>0.2734628477857656</v>
      </c>
      <c r="L98" s="234">
        <f t="shared" si="62"/>
        <v>0.2581203616114325</v>
      </c>
      <c r="M98" s="234">
        <f t="shared" si="62"/>
        <v>0.24691666225975747</v>
      </c>
      <c r="N98" s="234">
        <f t="shared" si="62"/>
        <v>0.2376183049707313</v>
      </c>
      <c r="O98" s="234">
        <f t="shared" si="62"/>
        <v>0.22929937072127243</v>
      </c>
      <c r="P98" s="234">
        <f t="shared" si="62"/>
        <v>0.22142077383859418</v>
      </c>
      <c r="Q98" s="234">
        <f t="shared" si="62"/>
        <v>0.21349816884931908</v>
      </c>
      <c r="R98" s="234">
        <f t="shared" si="62"/>
        <v>0.20486906674274782</v>
      </c>
      <c r="S98" s="234">
        <f t="shared" si="62"/>
        <v>0.1943260603130907</v>
      </c>
      <c r="T98" s="234">
        <f t="shared" si="62"/>
        <v>0.17917739880790087</v>
      </c>
      <c r="U98" s="234">
        <f t="shared" si="62"/>
        <v>0.15170024355691453</v>
      </c>
      <c r="V98" s="234">
        <f t="shared" si="62"/>
        <v>0.06967822993595975</v>
      </c>
      <c r="W98" s="234">
        <f t="shared" si="62"/>
        <v>0.6328102984657422</v>
      </c>
      <c r="X98" s="234">
        <f t="shared" si="62"/>
        <v>0.2555093900954112</v>
      </c>
      <c r="Y98" s="234">
        <f t="shared" si="62"/>
        <v>0.20820777350036263</v>
      </c>
      <c r="Z98" s="234">
        <f t="shared" si="62"/>
        <v>0.18309277364696142</v>
      </c>
    </row>
    <row r="99" spans="1:22" s="26" customFormat="1" ht="13.5" thickBot="1">
      <c r="A99" s="6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6" s="3" customFormat="1" ht="13.5" thickBot="1">
      <c r="A100" s="235" t="s">
        <v>59</v>
      </c>
      <c r="B100" s="236"/>
      <c r="C100" s="27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s="3" customFormat="1" ht="12.75">
      <c r="A101" s="43" t="s">
        <v>6</v>
      </c>
      <c r="B101" s="71">
        <f>$F$2+($H$5-$F$2)*COS(B55)-($I$5-$F$3)*SIN(B55)</f>
        <v>3.5649376596438818</v>
      </c>
      <c r="C101" s="71">
        <f>$F$2+($H$5-$F$2)*COS(C55)-($I$5-$F$3)*SIN(C55)</f>
        <v>3.6564027941431188</v>
      </c>
      <c r="D101" s="71">
        <f aca="true" t="shared" si="63" ref="D101:Z101">$F$2+($H$5-$F$2)*COS(D55)-($I$5-$F$3)*SIN(D55)</f>
        <v>3.7719249572866325</v>
      </c>
      <c r="E101" s="71">
        <f t="shared" si="63"/>
        <v>3.8769921777377507</v>
      </c>
      <c r="F101" s="71">
        <f t="shared" si="63"/>
        <v>3.946643208926652</v>
      </c>
      <c r="G101" s="71">
        <f t="shared" si="63"/>
        <v>3.9742737732737283</v>
      </c>
      <c r="H101" s="71">
        <f t="shared" si="63"/>
        <v>3.965204890553534</v>
      </c>
      <c r="I101" s="71">
        <f t="shared" si="63"/>
        <v>3.9290140653161756</v>
      </c>
      <c r="J101" s="71">
        <f t="shared" si="63"/>
        <v>3.8754145517010734</v>
      </c>
      <c r="K101" s="71">
        <f t="shared" si="63"/>
        <v>3.8127666175565924</v>
      </c>
      <c r="L101" s="71">
        <f t="shared" si="63"/>
        <v>3.7477763547109473</v>
      </c>
      <c r="M101" s="71">
        <f t="shared" si="63"/>
        <v>3.68559318372633</v>
      </c>
      <c r="N101" s="71">
        <f t="shared" si="63"/>
        <v>3.6299867563809105</v>
      </c>
      <c r="O101" s="71">
        <f t="shared" si="63"/>
        <v>3.5834978609494965</v>
      </c>
      <c r="P101" s="71">
        <f t="shared" si="63"/>
        <v>3.5475390509910447</v>
      </c>
      <c r="Q101" s="71">
        <f t="shared" si="63"/>
        <v>3.522448484310262</v>
      </c>
      <c r="R101" s="71">
        <f t="shared" si="63"/>
        <v>3.507511997484187</v>
      </c>
      <c r="S101" s="71">
        <f t="shared" si="63"/>
        <v>3.500982636356177</v>
      </c>
      <c r="T101" s="71">
        <f t="shared" si="63"/>
        <v>3.5001606577557274</v>
      </c>
      <c r="U101" s="71">
        <f t="shared" si="63"/>
        <v>3.501676567305807</v>
      </c>
      <c r="V101" s="71">
        <f t="shared" si="63"/>
        <v>3.502282067489772</v>
      </c>
      <c r="W101" s="71">
        <f t="shared" si="63"/>
        <v>3.500688744220811</v>
      </c>
      <c r="X101" s="71">
        <f t="shared" si="63"/>
        <v>3.5009391608189007</v>
      </c>
      <c r="Y101" s="71">
        <f t="shared" si="63"/>
        <v>3.515988919534146</v>
      </c>
      <c r="Z101" s="71">
        <f t="shared" si="63"/>
        <v>3.5649376596438818</v>
      </c>
    </row>
    <row r="102" spans="1:26" s="3" customFormat="1" ht="12.75">
      <c r="A102" s="44" t="s">
        <v>7</v>
      </c>
      <c r="B102" s="75">
        <f>$F$3+($H$5-$F$2)*SIN(B55)+($I$5-$F$3)*COS(B55)</f>
        <v>0.43389806697081124</v>
      </c>
      <c r="C102" s="75">
        <f>$F$3+($H$5-$F$2)*SIN(C55)+($I$5-$F$3)*COS(C55)</f>
        <v>0.1296252894874419</v>
      </c>
      <c r="D102" s="75">
        <f aca="true" t="shared" si="64" ref="D102:Z102">$F$3+($H$5-$F$2)*SIN(D55)+($I$5-$F$3)*COS(D55)</f>
        <v>-0.13387900767137628</v>
      </c>
      <c r="E102" s="75">
        <f t="shared" si="64"/>
        <v>-0.32016581784763</v>
      </c>
      <c r="F102" s="75">
        <f t="shared" si="64"/>
        <v>-0.42608761601556666</v>
      </c>
      <c r="G102" s="75">
        <f t="shared" si="64"/>
        <v>-0.4650710748469986</v>
      </c>
      <c r="H102" s="75">
        <f t="shared" si="64"/>
        <v>-0.45244926333856594</v>
      </c>
      <c r="I102" s="75">
        <f t="shared" si="64"/>
        <v>-0.40036325942298434</v>
      </c>
      <c r="J102" s="75">
        <f t="shared" si="64"/>
        <v>-0.3176253917090581</v>
      </c>
      <c r="K102" s="75">
        <f t="shared" si="64"/>
        <v>-0.21078905294240713</v>
      </c>
      <c r="L102" s="75">
        <f t="shared" si="64"/>
        <v>-0.08512149163164706</v>
      </c>
      <c r="M102" s="75">
        <f t="shared" si="64"/>
        <v>0.054737555603749266</v>
      </c>
      <c r="N102" s="75">
        <f t="shared" si="64"/>
        <v>0.20436363515100586</v>
      </c>
      <c r="O102" s="75">
        <f t="shared" si="64"/>
        <v>0.3592836727815174</v>
      </c>
      <c r="P102" s="75">
        <f t="shared" si="64"/>
        <v>0.5147832509217198</v>
      </c>
      <c r="Q102" s="75">
        <f t="shared" si="64"/>
        <v>0.6657269273431038</v>
      </c>
      <c r="R102" s="75">
        <f t="shared" si="64"/>
        <v>0.8063416479603004</v>
      </c>
      <c r="S102" s="75">
        <f t="shared" si="64"/>
        <v>0.9299127956993773</v>
      </c>
      <c r="T102" s="75">
        <f t="shared" si="64"/>
        <v>1.0283418942154696</v>
      </c>
      <c r="U102" s="75">
        <f t="shared" si="64"/>
        <v>1.0915424800357942</v>
      </c>
      <c r="V102" s="75">
        <f t="shared" si="64"/>
        <v>1.1067948014504099</v>
      </c>
      <c r="W102" s="75">
        <f t="shared" si="64"/>
        <v>1.058679184856759</v>
      </c>
      <c r="X102" s="75">
        <f t="shared" si="64"/>
        <v>0.931480498604709</v>
      </c>
      <c r="Y102" s="75">
        <f t="shared" si="64"/>
        <v>0.7177076832025728</v>
      </c>
      <c r="Z102" s="75">
        <f t="shared" si="64"/>
        <v>0.43389806697081057</v>
      </c>
    </row>
    <row r="103" spans="1:26" s="3" customFormat="1" ht="12.75">
      <c r="A103" s="44" t="s">
        <v>8</v>
      </c>
      <c r="B103" s="64">
        <f aca="true" t="shared" si="65" ref="B103:Z103">-B56*(B102-$F$3)</f>
        <v>0.27047019652739357</v>
      </c>
      <c r="C103" s="64">
        <f t="shared" si="65"/>
        <v>0.4156339835483189</v>
      </c>
      <c r="D103" s="64">
        <f t="shared" si="65"/>
        <v>0.4440344453174265</v>
      </c>
      <c r="E103" s="64">
        <f t="shared" si="65"/>
        <v>0.34612070195111055</v>
      </c>
      <c r="F103" s="64">
        <f t="shared" si="65"/>
        <v>0.18793694130664254</v>
      </c>
      <c r="G103" s="64">
        <f t="shared" si="65"/>
        <v>0.030733110097097737</v>
      </c>
      <c r="H103" s="64">
        <f t="shared" si="65"/>
        <v>-0.09650911001973446</v>
      </c>
      <c r="I103" s="64">
        <f t="shared" si="65"/>
        <v>-0.18694754396676108</v>
      </c>
      <c r="J103" s="64">
        <f t="shared" si="65"/>
        <v>-0.2431225624980182</v>
      </c>
      <c r="K103" s="64">
        <f t="shared" si="65"/>
        <v>-0.2702399260024998</v>
      </c>
      <c r="L103" s="64">
        <f t="shared" si="65"/>
        <v>-0.2736510998528085</v>
      </c>
      <c r="M103" s="64">
        <f t="shared" si="65"/>
        <v>-0.2582145761435571</v>
      </c>
      <c r="N103" s="64">
        <f t="shared" si="65"/>
        <v>-0.22833998132835595</v>
      </c>
      <c r="O103" s="64">
        <f t="shared" si="65"/>
        <v>-0.1882305508072139</v>
      </c>
      <c r="P103" s="64">
        <f t="shared" si="65"/>
        <v>-0.14215209414072336</v>
      </c>
      <c r="Q103" s="64">
        <f t="shared" si="65"/>
        <v>-0.09466615855461984</v>
      </c>
      <c r="R103" s="64">
        <f t="shared" si="65"/>
        <v>-0.050776133243520094</v>
      </c>
      <c r="S103" s="64">
        <f t="shared" si="65"/>
        <v>-0.015869824187331367</v>
      </c>
      <c r="T103" s="64">
        <f t="shared" si="65"/>
        <v>0.00484025128019863</v>
      </c>
      <c r="U103" s="64">
        <f t="shared" si="65"/>
        <v>0.008075707109133702</v>
      </c>
      <c r="V103" s="64">
        <f t="shared" si="65"/>
        <v>-0.0031832501041078906</v>
      </c>
      <c r="W103" s="64">
        <f t="shared" si="65"/>
        <v>-0.011182613201023275</v>
      </c>
      <c r="X103" s="64">
        <f t="shared" si="65"/>
        <v>0.02681559638624946</v>
      </c>
      <c r="Y103" s="64">
        <f t="shared" si="65"/>
        <v>0.17004248956742904</v>
      </c>
      <c r="Z103" s="64">
        <f t="shared" si="65"/>
        <v>0.42734795521945945</v>
      </c>
    </row>
    <row r="104" spans="1:26" s="3" customFormat="1" ht="12.75">
      <c r="A104" s="44" t="s">
        <v>9</v>
      </c>
      <c r="B104" s="75">
        <f aca="true" t="shared" si="66" ref="B104:Z104">B56*(B101-$F$2)</f>
        <v>-1.1634155464341358</v>
      </c>
      <c r="C104" s="75">
        <f t="shared" si="66"/>
        <v>-1.1191486043170722</v>
      </c>
      <c r="D104" s="75">
        <f t="shared" si="66"/>
        <v>-0.8725287786645091</v>
      </c>
      <c r="E104" s="75">
        <f t="shared" si="66"/>
        <v>-0.5566095923367703</v>
      </c>
      <c r="F104" s="75">
        <f t="shared" si="66"/>
        <v>-0.2706016028690732</v>
      </c>
      <c r="G104" s="75">
        <f t="shared" si="66"/>
        <v>-0.04249409344120628</v>
      </c>
      <c r="H104" s="75">
        <f t="shared" si="66"/>
        <v>0.13520352830349525</v>
      </c>
      <c r="I104" s="75">
        <f t="shared" si="66"/>
        <v>0.2764752156082548</v>
      </c>
      <c r="J104" s="75">
        <f t="shared" si="66"/>
        <v>0.3920193567053622</v>
      </c>
      <c r="K104" s="75">
        <f t="shared" si="66"/>
        <v>0.48817569500260366</v>
      </c>
      <c r="L104" s="75">
        <f t="shared" si="66"/>
        <v>0.567976473050141</v>
      </c>
      <c r="M104" s="75">
        <f t="shared" si="66"/>
        <v>0.6322197381591388</v>
      </c>
      <c r="N104" s="75">
        <f t="shared" si="66"/>
        <v>0.6801709973357604</v>
      </c>
      <c r="O104" s="75">
        <f t="shared" si="66"/>
        <v>0.7099234237325452</v>
      </c>
      <c r="P104" s="75">
        <f t="shared" si="66"/>
        <v>0.7184880991066642</v>
      </c>
      <c r="Q104" s="75">
        <f t="shared" si="66"/>
        <v>0.701642769928584</v>
      </c>
      <c r="R104" s="75">
        <f t="shared" si="66"/>
        <v>0.6535163683396099</v>
      </c>
      <c r="S104" s="75">
        <f t="shared" si="66"/>
        <v>0.5658517356750022</v>
      </c>
      <c r="T104" s="75">
        <f t="shared" si="66"/>
        <v>0.4269245550279551</v>
      </c>
      <c r="U104" s="75">
        <f t="shared" si="66"/>
        <v>0.22039744060282015</v>
      </c>
      <c r="V104" s="75">
        <f t="shared" si="66"/>
        <v>-0.07444988670527476</v>
      </c>
      <c r="W104" s="75">
        <f t="shared" si="66"/>
        <v>-0.4762988973103151</v>
      </c>
      <c r="X104" s="75">
        <f t="shared" si="66"/>
        <v>-0.9780253131376084</v>
      </c>
      <c r="Y104" s="75">
        <f t="shared" si="66"/>
        <v>-1.496276742588776</v>
      </c>
      <c r="Z104" s="75">
        <f t="shared" si="66"/>
        <v>-1.838218262945663</v>
      </c>
    </row>
    <row r="105" spans="1:26" s="3" customFormat="1" ht="12.75">
      <c r="A105" s="44" t="s">
        <v>10</v>
      </c>
      <c r="B105" s="64">
        <f aca="true" t="shared" si="67" ref="B105:Z105">-B60*(B102-$F$3)-B56*B104</f>
        <v>0.6595036197643716</v>
      </c>
      <c r="C105" s="64">
        <f t="shared" si="67"/>
        <v>0.3777059294618873</v>
      </c>
      <c r="D105" s="64">
        <f t="shared" si="67"/>
        <v>-0.16042156504963478</v>
      </c>
      <c r="E105" s="64">
        <f t="shared" si="67"/>
        <v>-0.5399158109347674</v>
      </c>
      <c r="F105" s="64">
        <f t="shared" si="67"/>
        <v>-0.6398492908224805</v>
      </c>
      <c r="G105" s="64">
        <f t="shared" si="67"/>
        <v>-0.5669590977011154</v>
      </c>
      <c r="H105" s="64">
        <f t="shared" si="67"/>
        <v>-0.4324540441694173</v>
      </c>
      <c r="I105" s="64">
        <f t="shared" si="67"/>
        <v>-0.29270998554993427</v>
      </c>
      <c r="J105" s="64">
        <f t="shared" si="67"/>
        <v>-0.16746248213008003</v>
      </c>
      <c r="K105" s="64">
        <f t="shared" si="67"/>
        <v>-0.0607476399938552</v>
      </c>
      <c r="L105" s="64">
        <f t="shared" si="67"/>
        <v>0.028308094682912927</v>
      </c>
      <c r="M105" s="64">
        <f t="shared" si="67"/>
        <v>0.10116853045687217</v>
      </c>
      <c r="N105" s="64">
        <f t="shared" si="67"/>
        <v>0.1584109982360117</v>
      </c>
      <c r="O105" s="64">
        <f t="shared" si="67"/>
        <v>0.1993105295791735</v>
      </c>
      <c r="P105" s="64">
        <f t="shared" si="67"/>
        <v>0.22179069025953613</v>
      </c>
      <c r="Q105" s="64">
        <f t="shared" si="67"/>
        <v>0.22256902363745748</v>
      </c>
      <c r="R105" s="64">
        <f t="shared" si="67"/>
        <v>0.19766471794187676</v>
      </c>
      <c r="S105" s="64">
        <f t="shared" si="67"/>
        <v>0.1439022623618473</v>
      </c>
      <c r="T105" s="64">
        <f t="shared" si="67"/>
        <v>0.06298717463007457</v>
      </c>
      <c r="U105" s="64">
        <f t="shared" si="67"/>
        <v>-0.028506869667685845</v>
      </c>
      <c r="V105" s="64">
        <f t="shared" si="67"/>
        <v>-0.07828341943820236</v>
      </c>
      <c r="W105" s="64">
        <f t="shared" si="67"/>
        <v>0.03089709640642982</v>
      </c>
      <c r="X105" s="64">
        <f t="shared" si="67"/>
        <v>0.46678206753575335</v>
      </c>
      <c r="Y105" s="64">
        <f t="shared" si="67"/>
        <v>1.2262216289709642</v>
      </c>
      <c r="Z105" s="64">
        <f t="shared" si="67"/>
        <v>1.711336554329379</v>
      </c>
    </row>
    <row r="106" spans="1:26" s="3" customFormat="1" ht="13.5" thickBot="1">
      <c r="A106" s="126" t="s">
        <v>11</v>
      </c>
      <c r="B106" s="127">
        <f aca="true" t="shared" si="68" ref="B106:Z106">B60*(B101-$F$2)-B56*B103</f>
        <v>-0.5750745622783529</v>
      </c>
      <c r="C106" s="127">
        <f t="shared" si="68"/>
        <v>0.22352605951473595</v>
      </c>
      <c r="D106" s="127">
        <f t="shared" si="68"/>
        <v>0.8127597037554714</v>
      </c>
      <c r="E106" s="127">
        <f t="shared" si="68"/>
        <v>1.0121911731651732</v>
      </c>
      <c r="F106" s="127">
        <f t="shared" si="68"/>
        <v>0.9478687038305129</v>
      </c>
      <c r="G106" s="127">
        <f t="shared" si="68"/>
        <v>0.7845115212143501</v>
      </c>
      <c r="H106" s="127">
        <f t="shared" si="68"/>
        <v>0.6120154296074586</v>
      </c>
      <c r="I106" s="127">
        <f t="shared" si="68"/>
        <v>0.4625138651043473</v>
      </c>
      <c r="J106" s="127">
        <f t="shared" si="68"/>
        <v>0.34179589368835794</v>
      </c>
      <c r="K106" s="127">
        <f t="shared" si="68"/>
        <v>0.24624864005838934</v>
      </c>
      <c r="L106" s="127">
        <f t="shared" si="68"/>
        <v>0.169525892454016</v>
      </c>
      <c r="M106" s="127">
        <f t="shared" si="68"/>
        <v>0.10460787275474033</v>
      </c>
      <c r="N106" s="127">
        <f t="shared" si="68"/>
        <v>0.04406193122667866</v>
      </c>
      <c r="O106" s="127">
        <f t="shared" si="68"/>
        <v>-0.020404964257999023</v>
      </c>
      <c r="P106" s="127">
        <f t="shared" si="68"/>
        <v>-0.09874983935933437</v>
      </c>
      <c r="Q106" s="127">
        <f t="shared" si="68"/>
        <v>-0.20368175725265333</v>
      </c>
      <c r="R106" s="127">
        <f t="shared" si="68"/>
        <v>-0.3520194677490388</v>
      </c>
      <c r="S106" s="127">
        <f t="shared" si="68"/>
        <v>-0.5661221225634914</v>
      </c>
      <c r="T106" s="127">
        <f t="shared" si="68"/>
        <v>-0.8744415693557975</v>
      </c>
      <c r="U106" s="127">
        <f t="shared" si="68"/>
        <v>-1.3079085820668654</v>
      </c>
      <c r="V106" s="127">
        <f t="shared" si="68"/>
        <v>-1.8826998165410145</v>
      </c>
      <c r="W106" s="127">
        <f t="shared" si="68"/>
        <v>-2.5479925852158782</v>
      </c>
      <c r="X106" s="127">
        <f t="shared" si="68"/>
        <v>-3.075071245289335</v>
      </c>
      <c r="Y106" s="127">
        <f t="shared" si="68"/>
        <v>-2.9615346276565577</v>
      </c>
      <c r="Z106" s="127">
        <f t="shared" si="68"/>
        <v>-1.7148697629963758</v>
      </c>
    </row>
    <row r="107" spans="1:26" s="3" customFormat="1" ht="13.5" thickBot="1">
      <c r="A107" s="36" t="s">
        <v>85</v>
      </c>
      <c r="B107" s="59">
        <f>(B101-$F$2)^2+(B102-$F$3)^2-($B$4)^2</f>
        <v>0</v>
      </c>
      <c r="C107" s="59">
        <f>(C101-$F$2)^2+(C102-$F$3)^2-($B$4)^2</f>
        <v>0</v>
      </c>
      <c r="D107" s="59">
        <f aca="true" t="shared" si="69" ref="D107:Z107">(D101-$F$2)^2+(D102-$F$3)^2-($B$4)^2</f>
        <v>0</v>
      </c>
      <c r="E107" s="59">
        <f t="shared" si="69"/>
        <v>0</v>
      </c>
      <c r="F107" s="59">
        <f t="shared" si="69"/>
        <v>0</v>
      </c>
      <c r="G107" s="59">
        <f t="shared" si="69"/>
        <v>0</v>
      </c>
      <c r="H107" s="59">
        <f t="shared" si="69"/>
        <v>0</v>
      </c>
      <c r="I107" s="59">
        <f t="shared" si="69"/>
        <v>0</v>
      </c>
      <c r="J107" s="59">
        <f t="shared" si="69"/>
        <v>0</v>
      </c>
      <c r="K107" s="59">
        <f t="shared" si="69"/>
        <v>0</v>
      </c>
      <c r="L107" s="59">
        <f t="shared" si="69"/>
        <v>0</v>
      </c>
      <c r="M107" s="59">
        <f t="shared" si="69"/>
        <v>0</v>
      </c>
      <c r="N107" s="59">
        <f t="shared" si="69"/>
        <v>0</v>
      </c>
      <c r="O107" s="59">
        <f t="shared" si="69"/>
        <v>0</v>
      </c>
      <c r="P107" s="59">
        <f t="shared" si="69"/>
        <v>0</v>
      </c>
      <c r="Q107" s="59">
        <f t="shared" si="69"/>
        <v>0</v>
      </c>
      <c r="R107" s="59">
        <f t="shared" si="69"/>
        <v>0</v>
      </c>
      <c r="S107" s="59">
        <f t="shared" si="69"/>
        <v>0</v>
      </c>
      <c r="T107" s="59">
        <f t="shared" si="69"/>
        <v>0</v>
      </c>
      <c r="U107" s="59">
        <f t="shared" si="69"/>
        <v>0</v>
      </c>
      <c r="V107" s="59">
        <f t="shared" si="69"/>
        <v>0</v>
      </c>
      <c r="W107" s="59">
        <f t="shared" si="69"/>
        <v>0</v>
      </c>
      <c r="X107" s="59">
        <f t="shared" si="69"/>
        <v>0</v>
      </c>
      <c r="Y107" s="59">
        <f t="shared" si="69"/>
        <v>0</v>
      </c>
      <c r="Z107" s="59">
        <f t="shared" si="69"/>
        <v>0</v>
      </c>
    </row>
    <row r="108" spans="1:26" s="3" customFormat="1" ht="12.75">
      <c r="A108" s="6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3"/>
      <c r="X108" s="13"/>
      <c r="Y108" s="13"/>
      <c r="Z108" s="13"/>
    </row>
    <row r="109" spans="1:26" s="3" customFormat="1" ht="13.5" thickBot="1">
      <c r="A109" s="6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3"/>
      <c r="X109" s="13"/>
      <c r="Y109" s="13"/>
      <c r="Z109" s="13"/>
    </row>
    <row r="110" spans="1:26" s="3" customFormat="1" ht="13.5" thickBot="1">
      <c r="A110" s="235" t="s">
        <v>64</v>
      </c>
      <c r="B110" s="236"/>
      <c r="C110" s="27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s="14" customFormat="1" ht="12.75">
      <c r="A111" s="43" t="s">
        <v>91</v>
      </c>
      <c r="B111" s="71">
        <f aca="true" t="shared" si="70" ref="B111:Z111">B101+($H$6-$H$5)*COS(B71)-($I$6-$I$5)*SIN(B71)</f>
        <v>3</v>
      </c>
      <c r="C111" s="71">
        <f t="shared" si="70"/>
        <v>2.9999999999999996</v>
      </c>
      <c r="D111" s="71">
        <f t="shared" si="70"/>
        <v>3</v>
      </c>
      <c r="E111" s="71">
        <f t="shared" si="70"/>
        <v>3</v>
      </c>
      <c r="F111" s="71">
        <f t="shared" si="70"/>
        <v>2.9999999999999996</v>
      </c>
      <c r="G111" s="71">
        <f t="shared" si="70"/>
        <v>3</v>
      </c>
      <c r="H111" s="71">
        <f t="shared" si="70"/>
        <v>3</v>
      </c>
      <c r="I111" s="71">
        <f t="shared" si="70"/>
        <v>2.9999999999999996</v>
      </c>
      <c r="J111" s="71">
        <f t="shared" si="70"/>
        <v>3</v>
      </c>
      <c r="K111" s="71">
        <f t="shared" si="70"/>
        <v>3</v>
      </c>
      <c r="L111" s="71">
        <f t="shared" si="70"/>
        <v>3</v>
      </c>
      <c r="M111" s="71">
        <f t="shared" si="70"/>
        <v>2.9999999999999996</v>
      </c>
      <c r="N111" s="71">
        <f t="shared" si="70"/>
        <v>3</v>
      </c>
      <c r="O111" s="71">
        <f t="shared" si="70"/>
        <v>3</v>
      </c>
      <c r="P111" s="71">
        <f t="shared" si="70"/>
        <v>3</v>
      </c>
      <c r="Q111" s="71">
        <f t="shared" si="70"/>
        <v>2.9999999999999996</v>
      </c>
      <c r="R111" s="71">
        <f t="shared" si="70"/>
        <v>3</v>
      </c>
      <c r="S111" s="71">
        <f t="shared" si="70"/>
        <v>2.9999999999999996</v>
      </c>
      <c r="T111" s="71">
        <f t="shared" si="70"/>
        <v>2.9999999999999996</v>
      </c>
      <c r="U111" s="71">
        <f t="shared" si="70"/>
        <v>2.9999999999999996</v>
      </c>
      <c r="V111" s="71">
        <f t="shared" si="70"/>
        <v>3</v>
      </c>
      <c r="W111" s="71">
        <f t="shared" si="70"/>
        <v>2.9999999999999996</v>
      </c>
      <c r="X111" s="71">
        <f t="shared" si="70"/>
        <v>2.9999999999999996</v>
      </c>
      <c r="Y111" s="71">
        <f t="shared" si="70"/>
        <v>3</v>
      </c>
      <c r="Z111" s="71">
        <f t="shared" si="70"/>
        <v>3</v>
      </c>
    </row>
    <row r="112" spans="1:26" s="14" customFormat="1" ht="12.75">
      <c r="A112" s="44" t="s">
        <v>202</v>
      </c>
      <c r="B112" s="75">
        <f aca="true" t="shared" si="71" ref="B112:Z112">B102+($H$6-$H$5)*SIN(B71)+($I$6-$I$5)*COS(B71)</f>
        <v>2.352451021860536</v>
      </c>
      <c r="C112" s="75">
        <f t="shared" si="71"/>
        <v>2.018840833527112</v>
      </c>
      <c r="D112" s="75">
        <f t="shared" si="71"/>
        <v>1.7111499515371318</v>
      </c>
      <c r="E112" s="75">
        <f t="shared" si="71"/>
        <v>1.477300376601322</v>
      </c>
      <c r="F112" s="75">
        <f t="shared" si="71"/>
        <v>1.335691778515159</v>
      </c>
      <c r="G112" s="75">
        <f t="shared" si="71"/>
        <v>1.2815801824768474</v>
      </c>
      <c r="H112" s="75">
        <f t="shared" si="71"/>
        <v>1.2992297938096153</v>
      </c>
      <c r="I112" s="75">
        <f t="shared" si="71"/>
        <v>1.3707756020005664</v>
      </c>
      <c r="J112" s="75">
        <f t="shared" si="71"/>
        <v>1.4806096770931294</v>
      </c>
      <c r="K112" s="75">
        <f t="shared" si="71"/>
        <v>1.6166163277505619</v>
      </c>
      <c r="L112" s="75">
        <f t="shared" si="71"/>
        <v>1.7698260880414842</v>
      </c>
      <c r="M112" s="75">
        <f t="shared" si="71"/>
        <v>1.9335568620906702</v>
      </c>
      <c r="N112" s="75">
        <f t="shared" si="71"/>
        <v>2.102551372648185</v>
      </c>
      <c r="O112" s="75">
        <f t="shared" si="71"/>
        <v>2.272273543708011</v>
      </c>
      <c r="P112" s="75">
        <f t="shared" si="71"/>
        <v>2.438373900628623</v>
      </c>
      <c r="Q112" s="75">
        <f t="shared" si="71"/>
        <v>2.5962832153704456</v>
      </c>
      <c r="R112" s="75">
        <f t="shared" si="71"/>
        <v>2.740878174472429</v>
      </c>
      <c r="S112" s="75">
        <f t="shared" si="71"/>
        <v>2.866150487221163</v>
      </c>
      <c r="T112" s="75">
        <f t="shared" si="71"/>
        <v>2.9647920785562283</v>
      </c>
      <c r="U112" s="75">
        <f t="shared" si="71"/>
        <v>3.0276004909993763</v>
      </c>
      <c r="V112" s="75">
        <f t="shared" si="71"/>
        <v>3.0426958125246335</v>
      </c>
      <c r="W112" s="75">
        <f t="shared" si="71"/>
        <v>2.994992894308455</v>
      </c>
      <c r="X112" s="75">
        <f t="shared" si="71"/>
        <v>2.8677294384773835</v>
      </c>
      <c r="Y112" s="75">
        <f t="shared" si="71"/>
        <v>2.650000475436189</v>
      </c>
      <c r="Z112" s="75">
        <f t="shared" si="71"/>
        <v>2.352451021860535</v>
      </c>
    </row>
    <row r="113" spans="1:26" s="14" customFormat="1" ht="12.75">
      <c r="A113" s="44" t="s">
        <v>8</v>
      </c>
      <c r="B113" s="64">
        <f aca="true" t="shared" si="72" ref="B113:Z113">B103-B72*(($H$6-$H$5)*SIN(B71)+($I$6-$I$5)*COS(B71))</f>
        <v>0</v>
      </c>
      <c r="C113" s="64">
        <f t="shared" si="72"/>
        <v>0</v>
      </c>
      <c r="D113" s="64">
        <f t="shared" si="72"/>
        <v>0</v>
      </c>
      <c r="E113" s="64">
        <f t="shared" si="72"/>
        <v>0</v>
      </c>
      <c r="F113" s="64">
        <f t="shared" si="72"/>
        <v>0</v>
      </c>
      <c r="G113" s="64">
        <f t="shared" si="72"/>
        <v>0</v>
      </c>
      <c r="H113" s="64">
        <f t="shared" si="72"/>
        <v>0</v>
      </c>
      <c r="I113" s="64">
        <f t="shared" si="72"/>
        <v>0</v>
      </c>
      <c r="J113" s="64">
        <f t="shared" si="72"/>
        <v>0</v>
      </c>
      <c r="K113" s="64">
        <f t="shared" si="72"/>
        <v>0</v>
      </c>
      <c r="L113" s="64">
        <f t="shared" si="72"/>
        <v>0</v>
      </c>
      <c r="M113" s="64">
        <f t="shared" si="72"/>
        <v>0</v>
      </c>
      <c r="N113" s="64">
        <f t="shared" si="72"/>
        <v>0</v>
      </c>
      <c r="O113" s="64">
        <f t="shared" si="72"/>
        <v>0</v>
      </c>
      <c r="P113" s="64">
        <f t="shared" si="72"/>
        <v>0</v>
      </c>
      <c r="Q113" s="64">
        <f t="shared" si="72"/>
        <v>0</v>
      </c>
      <c r="R113" s="64">
        <f t="shared" si="72"/>
        <v>0</v>
      </c>
      <c r="S113" s="64">
        <f t="shared" si="72"/>
        <v>0</v>
      </c>
      <c r="T113" s="64">
        <f t="shared" si="72"/>
        <v>0</v>
      </c>
      <c r="U113" s="64">
        <f t="shared" si="72"/>
        <v>0</v>
      </c>
      <c r="V113" s="64">
        <f t="shared" si="72"/>
        <v>0</v>
      </c>
      <c r="W113" s="64">
        <f t="shared" si="72"/>
        <v>0</v>
      </c>
      <c r="X113" s="64">
        <f t="shared" si="72"/>
        <v>0</v>
      </c>
      <c r="Y113" s="64">
        <f t="shared" si="72"/>
        <v>0</v>
      </c>
      <c r="Z113" s="64">
        <f t="shared" si="72"/>
        <v>0</v>
      </c>
    </row>
    <row r="114" spans="1:26" s="14" customFormat="1" ht="12.75">
      <c r="A114" s="44" t="s">
        <v>9</v>
      </c>
      <c r="B114" s="75">
        <f aca="true" t="shared" si="73" ref="B114:Z114">B104+B72*(($H$6-$H$5)*COS(B71)-($I$6-$I$5)*SIN(B71))</f>
        <v>-1.2430582789634492</v>
      </c>
      <c r="C114" s="75">
        <f t="shared" si="73"/>
        <v>-1.263559499623692</v>
      </c>
      <c r="D114" s="75">
        <f t="shared" si="73"/>
        <v>-1.0583043289748348</v>
      </c>
      <c r="E114" s="75">
        <f t="shared" si="73"/>
        <v>-0.7254835044590959</v>
      </c>
      <c r="F114" s="75">
        <f t="shared" si="73"/>
        <v>-0.37158429669934623</v>
      </c>
      <c r="G114" s="75">
        <f t="shared" si="73"/>
        <v>-0.059636876245263606</v>
      </c>
      <c r="H114" s="75">
        <f t="shared" si="73"/>
        <v>0.1883816859082743</v>
      </c>
      <c r="I114" s="75">
        <f t="shared" si="73"/>
        <v>0.37453466289622334</v>
      </c>
      <c r="J114" s="75">
        <f t="shared" si="73"/>
        <v>0.5103759791236915</v>
      </c>
      <c r="K114" s="75">
        <f t="shared" si="73"/>
        <v>0.6083690537977416</v>
      </c>
      <c r="L114" s="75">
        <f t="shared" si="73"/>
        <v>0.6782921629127264</v>
      </c>
      <c r="M114" s="75">
        <f t="shared" si="73"/>
        <v>0.726443888790113</v>
      </c>
      <c r="N114" s="75">
        <f t="shared" si="73"/>
        <v>0.755954420306768</v>
      </c>
      <c r="O114" s="75">
        <f t="shared" si="73"/>
        <v>0.7673372790961188</v>
      </c>
      <c r="P114" s="75">
        <f t="shared" si="73"/>
        <v>0.758950877782606</v>
      </c>
      <c r="Q114" s="75">
        <f t="shared" si="73"/>
        <v>0.7272613915450886</v>
      </c>
      <c r="R114" s="75">
        <f t="shared" si="73"/>
        <v>0.6668371283530707</v>
      </c>
      <c r="S114" s="75">
        <f t="shared" si="73"/>
        <v>0.5699578980509807</v>
      </c>
      <c r="T114" s="75">
        <f t="shared" si="73"/>
        <v>0.42567437917340234</v>
      </c>
      <c r="U114" s="75">
        <f t="shared" si="73"/>
        <v>0.2183048416217282</v>
      </c>
      <c r="V114" s="75">
        <f t="shared" si="73"/>
        <v>-0.07362397182921344</v>
      </c>
      <c r="W114" s="75">
        <f t="shared" si="73"/>
        <v>-0.47340731598576163</v>
      </c>
      <c r="X114" s="75">
        <f t="shared" si="73"/>
        <v>-0.9849629450060962</v>
      </c>
      <c r="Y114" s="75">
        <f t="shared" si="73"/>
        <v>-1.541683960800966</v>
      </c>
      <c r="Z114" s="75">
        <f t="shared" si="73"/>
        <v>-1.9640552658076227</v>
      </c>
    </row>
    <row r="115" spans="1:26" s="14" customFormat="1" ht="12.75">
      <c r="A115" s="44" t="s">
        <v>10</v>
      </c>
      <c r="B115" s="64">
        <f aca="true" t="shared" si="74" ref="B115:Z115">B105-B75*(B112-B102)-(B114-B104)*(B72)</f>
        <v>0.03860495782585638</v>
      </c>
      <c r="C115" s="64">
        <f t="shared" si="74"/>
        <v>0.060642591832218096</v>
      </c>
      <c r="D115" s="64">
        <f t="shared" si="74"/>
        <v>0.028556917030423262</v>
      </c>
      <c r="E115" s="64">
        <f t="shared" si="74"/>
        <v>-0.018207262147856777</v>
      </c>
      <c r="F115" s="64">
        <f t="shared" si="74"/>
        <v>-0.02590297432865185</v>
      </c>
      <c r="G115" s="64">
        <f t="shared" si="74"/>
        <v>-0.005262874085964464</v>
      </c>
      <c r="H115" s="64">
        <f t="shared" si="74"/>
        <v>0.016058470223642186</v>
      </c>
      <c r="I115" s="64">
        <f t="shared" si="74"/>
        <v>0.026556332344328644</v>
      </c>
      <c r="J115" s="64">
        <f t="shared" si="74"/>
        <v>0.027023974752105284</v>
      </c>
      <c r="K115" s="64">
        <f t="shared" si="74"/>
        <v>0.021769940975791244</v>
      </c>
      <c r="L115" s="64">
        <f t="shared" si="74"/>
        <v>0.014590807397935297</v>
      </c>
      <c r="M115" s="64">
        <f t="shared" si="74"/>
        <v>0.00787597307185967</v>
      </c>
      <c r="N115" s="64">
        <f t="shared" si="74"/>
        <v>0.0027918511951863303</v>
      </c>
      <c r="O115" s="64">
        <f t="shared" si="74"/>
        <v>-0.00033253929271284156</v>
      </c>
      <c r="P115" s="64">
        <f t="shared" si="74"/>
        <v>-0.0016751999128864813</v>
      </c>
      <c r="Q115" s="64">
        <f t="shared" si="74"/>
        <v>-0.0016972802733309818</v>
      </c>
      <c r="R115" s="64">
        <f t="shared" si="74"/>
        <v>-0.0010114399798961202</v>
      </c>
      <c r="S115" s="64">
        <f t="shared" si="74"/>
        <v>-0.0002715172743713253</v>
      </c>
      <c r="T115" s="64">
        <f t="shared" si="74"/>
        <v>4.378951280813588E-05</v>
      </c>
      <c r="U115" s="64">
        <f t="shared" si="74"/>
        <v>-2.208313475652072E-05</v>
      </c>
      <c r="V115" s="64">
        <f t="shared" si="74"/>
        <v>3.475618530766794E-05</v>
      </c>
      <c r="W115" s="64">
        <f t="shared" si="74"/>
        <v>-2.9440493646104777E-05</v>
      </c>
      <c r="X115" s="64">
        <f t="shared" si="74"/>
        <v>0.001768573664738335</v>
      </c>
      <c r="Y115" s="64">
        <f t="shared" si="74"/>
        <v>0.03281100554074783</v>
      </c>
      <c r="Z115" s="64">
        <f t="shared" si="74"/>
        <v>0.1402753299370856</v>
      </c>
    </row>
    <row r="116" spans="1:26" s="13" customFormat="1" ht="13.5" thickBot="1">
      <c r="A116" s="126" t="s">
        <v>11</v>
      </c>
      <c r="B116" s="127">
        <f aca="true" t="shared" si="75" ref="B116:Z116">B106+B75*(B111-B101)+(B113-B103)*((B72))</f>
        <v>-0.7993405268477781</v>
      </c>
      <c r="C116" s="127">
        <f t="shared" si="75"/>
        <v>0.01088363394747828</v>
      </c>
      <c r="D116" s="127">
        <f t="shared" si="75"/>
        <v>0.7662553187779448</v>
      </c>
      <c r="E116" s="127">
        <f t="shared" si="75"/>
        <v>1.1842202098087258</v>
      </c>
      <c r="F116" s="127">
        <f t="shared" si="75"/>
        <v>1.2519194348450984</v>
      </c>
      <c r="G116" s="127">
        <f t="shared" si="75"/>
        <v>1.0971139928681375</v>
      </c>
      <c r="H116" s="127">
        <f t="shared" si="75"/>
        <v>0.8522218452099997</v>
      </c>
      <c r="I116" s="127">
        <f t="shared" si="75"/>
        <v>0.6048165755227018</v>
      </c>
      <c r="J116" s="127">
        <f t="shared" si="75"/>
        <v>0.39581519610485216</v>
      </c>
      <c r="K116" s="127">
        <f t="shared" si="75"/>
        <v>0.23508060578079382</v>
      </c>
      <c r="L116" s="127">
        <f t="shared" si="75"/>
        <v>0.11706514368172938</v>
      </c>
      <c r="M116" s="127">
        <f t="shared" si="75"/>
        <v>0.03035182330443164</v>
      </c>
      <c r="N116" s="127">
        <f t="shared" si="75"/>
        <v>-0.03807972044726797</v>
      </c>
      <c r="O116" s="127">
        <f t="shared" si="75"/>
        <v>-0.10154412607167881</v>
      </c>
      <c r="P116" s="127">
        <f t="shared" si="75"/>
        <v>-0.17371420653517838</v>
      </c>
      <c r="Q116" s="127">
        <f t="shared" si="75"/>
        <v>-0.26935484158350426</v>
      </c>
      <c r="R116" s="127">
        <f t="shared" si="75"/>
        <v>-0.40556520890938963</v>
      </c>
      <c r="S116" s="127">
        <f t="shared" si="75"/>
        <v>-0.6035644636676989</v>
      </c>
      <c r="T116" s="127">
        <f t="shared" si="75"/>
        <v>-0.8907119573722458</v>
      </c>
      <c r="U116" s="127">
        <f t="shared" si="75"/>
        <v>-1.3005634747240369</v>
      </c>
      <c r="V116" s="127">
        <f t="shared" si="75"/>
        <v>-1.8623852448079414</v>
      </c>
      <c r="W116" s="127">
        <f t="shared" si="75"/>
        <v>-2.5560584171768475</v>
      </c>
      <c r="X116" s="127">
        <f t="shared" si="75"/>
        <v>-3.1957740493151814</v>
      </c>
      <c r="Y116" s="127">
        <f t="shared" si="75"/>
        <v>-3.2962473194742232</v>
      </c>
      <c r="Z116" s="127">
        <f t="shared" si="75"/>
        <v>-2.2809280907673655</v>
      </c>
    </row>
    <row r="117" spans="1:26" s="13" customFormat="1" ht="13.5" thickBot="1">
      <c r="A117" s="36" t="s">
        <v>83</v>
      </c>
      <c r="B117" s="59">
        <f>(B111-B101)^2+(B112-B102)^2-($B$6)^2</f>
        <v>0</v>
      </c>
      <c r="C117" s="59">
        <f>(C111-C101)^2+(C112-C102)^2-($B$6)^2</f>
        <v>0</v>
      </c>
      <c r="D117" s="59">
        <f aca="true" t="shared" si="76" ref="D117:Z117">(D111-D101)^2+(D112-D102)^2-($B$6)^2</f>
        <v>0</v>
      </c>
      <c r="E117" s="59">
        <f t="shared" si="76"/>
        <v>0</v>
      </c>
      <c r="F117" s="59">
        <f t="shared" si="76"/>
        <v>0</v>
      </c>
      <c r="G117" s="59">
        <f t="shared" si="76"/>
        <v>0</v>
      </c>
      <c r="H117" s="59">
        <f t="shared" si="76"/>
        <v>0</v>
      </c>
      <c r="I117" s="59">
        <f t="shared" si="76"/>
        <v>0</v>
      </c>
      <c r="J117" s="59">
        <f t="shared" si="76"/>
        <v>0</v>
      </c>
      <c r="K117" s="59">
        <f t="shared" si="76"/>
        <v>0</v>
      </c>
      <c r="L117" s="59">
        <f t="shared" si="76"/>
        <v>0</v>
      </c>
      <c r="M117" s="59">
        <f t="shared" si="76"/>
        <v>0</v>
      </c>
      <c r="N117" s="59">
        <f t="shared" si="76"/>
        <v>0</v>
      </c>
      <c r="O117" s="59">
        <f t="shared" si="76"/>
        <v>0</v>
      </c>
      <c r="P117" s="59">
        <f t="shared" si="76"/>
        <v>0</v>
      </c>
      <c r="Q117" s="59">
        <f t="shared" si="76"/>
        <v>0</v>
      </c>
      <c r="R117" s="59">
        <f t="shared" si="76"/>
        <v>0</v>
      </c>
      <c r="S117" s="59">
        <f t="shared" si="76"/>
        <v>0</v>
      </c>
      <c r="T117" s="59">
        <f t="shared" si="76"/>
        <v>0</v>
      </c>
      <c r="U117" s="59">
        <f t="shared" si="76"/>
        <v>0</v>
      </c>
      <c r="V117" s="59">
        <f t="shared" si="76"/>
        <v>0</v>
      </c>
      <c r="W117" s="59">
        <f t="shared" si="76"/>
        <v>0</v>
      </c>
      <c r="X117" s="59">
        <f t="shared" si="76"/>
        <v>0</v>
      </c>
      <c r="Y117" s="59">
        <f t="shared" si="76"/>
        <v>0</v>
      </c>
      <c r="Z117" s="59">
        <f t="shared" si="76"/>
        <v>0</v>
      </c>
    </row>
    <row r="118" spans="1:26" s="13" customFormat="1" ht="12.75">
      <c r="A118" s="226" t="s">
        <v>211</v>
      </c>
      <c r="B118" s="75">
        <f>B112-$B$112</f>
        <v>0</v>
      </c>
      <c r="C118" s="75">
        <f aca="true" t="shared" si="77" ref="C118:Z118">C112-$B$112</f>
        <v>-0.3336101883334237</v>
      </c>
      <c r="D118" s="75">
        <f t="shared" si="77"/>
        <v>-0.6413010703234041</v>
      </c>
      <c r="E118" s="75">
        <f t="shared" si="77"/>
        <v>-0.8751506452592139</v>
      </c>
      <c r="F118" s="75">
        <f t="shared" si="77"/>
        <v>-1.016759243345377</v>
      </c>
      <c r="G118" s="75">
        <f t="shared" si="77"/>
        <v>-1.0708708393836885</v>
      </c>
      <c r="H118" s="75">
        <f t="shared" si="77"/>
        <v>-1.0532212280509206</v>
      </c>
      <c r="I118" s="75">
        <f t="shared" si="77"/>
        <v>-0.9816754198599695</v>
      </c>
      <c r="J118" s="75">
        <f t="shared" si="77"/>
        <v>-0.8718413447674065</v>
      </c>
      <c r="K118" s="75">
        <f t="shared" si="77"/>
        <v>-0.735834694109974</v>
      </c>
      <c r="L118" s="75">
        <f t="shared" si="77"/>
        <v>-0.5826249338190517</v>
      </c>
      <c r="M118" s="75">
        <f t="shared" si="77"/>
        <v>-0.41889415976986566</v>
      </c>
      <c r="N118" s="75">
        <f t="shared" si="77"/>
        <v>-0.24989964921235108</v>
      </c>
      <c r="O118" s="75">
        <f t="shared" si="77"/>
        <v>-0.08017747815252507</v>
      </c>
      <c r="P118" s="75">
        <f t="shared" si="77"/>
        <v>0.08592287876808724</v>
      </c>
      <c r="Q118" s="75">
        <f t="shared" si="77"/>
        <v>0.2438321935099097</v>
      </c>
      <c r="R118" s="75">
        <f t="shared" si="77"/>
        <v>0.388427152611893</v>
      </c>
      <c r="S118" s="75">
        <f t="shared" si="77"/>
        <v>0.5136994653606273</v>
      </c>
      <c r="T118" s="75">
        <f t="shared" si="77"/>
        <v>0.6123410566956924</v>
      </c>
      <c r="U118" s="75">
        <f t="shared" si="77"/>
        <v>0.6751494691388404</v>
      </c>
      <c r="V118" s="75">
        <f t="shared" si="77"/>
        <v>0.6902447906640976</v>
      </c>
      <c r="W118" s="75">
        <f t="shared" si="77"/>
        <v>0.6425418724479193</v>
      </c>
      <c r="X118" s="75">
        <f t="shared" si="77"/>
        <v>0.5152784166168476</v>
      </c>
      <c r="Y118" s="75">
        <f t="shared" si="77"/>
        <v>0.2975494535756531</v>
      </c>
      <c r="Z118" s="75">
        <f t="shared" si="77"/>
        <v>0</v>
      </c>
    </row>
    <row r="119" spans="1:26" s="13" customFormat="1" ht="12.75">
      <c r="A119" s="120" t="s">
        <v>239</v>
      </c>
      <c r="B119" s="234">
        <f>C119</f>
        <v>0.2683785579318226</v>
      </c>
      <c r="C119" s="234">
        <f>(C112-B112)/B114</f>
        <v>0.2683785579318226</v>
      </c>
      <c r="D119" s="234">
        <f aca="true" t="shared" si="78" ref="D119:Z119">(D112-C112)/C114</f>
        <v>0.24351119364115073</v>
      </c>
      <c r="E119" s="234">
        <f t="shared" si="78"/>
        <v>0.2209662840199631</v>
      </c>
      <c r="F119" s="234">
        <f t="shared" si="78"/>
        <v>0.19519203016441175</v>
      </c>
      <c r="G119" s="234">
        <f t="shared" si="78"/>
        <v>0.14562401188361848</v>
      </c>
      <c r="H119" s="234">
        <f t="shared" si="78"/>
        <v>-0.2959513046958044</v>
      </c>
      <c r="I119" s="234">
        <f t="shared" si="78"/>
        <v>0.3797917395525788</v>
      </c>
      <c r="J119" s="234">
        <f t="shared" si="78"/>
        <v>0.2932547664433293</v>
      </c>
      <c r="K119" s="234">
        <f t="shared" si="78"/>
        <v>0.2664832519958208</v>
      </c>
      <c r="L119" s="234">
        <f t="shared" si="78"/>
        <v>0.2518368732507201</v>
      </c>
      <c r="M119" s="234">
        <f t="shared" si="78"/>
        <v>0.24138679908388194</v>
      </c>
      <c r="N119" s="234">
        <f t="shared" si="78"/>
        <v>0.23263257240552151</v>
      </c>
      <c r="O119" s="234">
        <f t="shared" si="78"/>
        <v>0.22451376233894152</v>
      </c>
      <c r="P119" s="234">
        <f t="shared" si="78"/>
        <v>0.21646329644803575</v>
      </c>
      <c r="Q119" s="234">
        <f t="shared" si="78"/>
        <v>0.20806262877405096</v>
      </c>
      <c r="R119" s="234">
        <f t="shared" si="78"/>
        <v>0.1988211677163103</v>
      </c>
      <c r="S119" s="234">
        <f t="shared" si="78"/>
        <v>0.18786043461336224</v>
      </c>
      <c r="T119" s="234">
        <f t="shared" si="78"/>
        <v>0.17306820674365314</v>
      </c>
      <c r="U119" s="234">
        <f t="shared" si="78"/>
        <v>0.1475503706967585</v>
      </c>
      <c r="V119" s="234">
        <f t="shared" si="78"/>
        <v>0.0691479007662774</v>
      </c>
      <c r="W119" s="234">
        <f t="shared" si="78"/>
        <v>0.647926443398564</v>
      </c>
      <c r="X119" s="234">
        <f t="shared" si="78"/>
        <v>0.26882443835088365</v>
      </c>
      <c r="Y119" s="234">
        <f t="shared" si="78"/>
        <v>0.22105294838258804</v>
      </c>
      <c r="Z119" s="234">
        <f t="shared" si="78"/>
        <v>0.19300288589696765</v>
      </c>
    </row>
    <row r="120" spans="1:26" s="13" customFormat="1" ht="13.5" thickBot="1">
      <c r="A120" s="12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s="13" customFormat="1" ht="13.5" thickBot="1">
      <c r="A121" s="241" t="s">
        <v>99</v>
      </c>
      <c r="B121" s="242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s="13" customFormat="1" ht="13.5" thickBot="1">
      <c r="A122" s="176"/>
      <c r="B122" s="35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s="13" customFormat="1" ht="13.5" thickBot="1">
      <c r="A123" s="245" t="s">
        <v>98</v>
      </c>
      <c r="B123" s="246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s="13" customFormat="1" ht="12.75">
      <c r="A124" s="122" t="s">
        <v>92</v>
      </c>
      <c r="B124" s="71">
        <f>$H$7*COS(B24)-$I$7*SIN(B24)</f>
        <v>3</v>
      </c>
      <c r="C124" s="71">
        <f>$H$7*COS(C24)-$I$7*SIN(C24)</f>
        <v>2.6389584337646843</v>
      </c>
      <c r="D124" s="71">
        <f aca="true" t="shared" si="79" ref="D124:Z124">$H$7*COS(D24)-$I$7*SIN(D24)</f>
        <v>2.098076211353316</v>
      </c>
      <c r="E124" s="71">
        <f t="shared" si="79"/>
        <v>1.4142135623730954</v>
      </c>
      <c r="F124" s="71">
        <f t="shared" si="79"/>
        <v>0.6339745962155618</v>
      </c>
      <c r="G124" s="71">
        <f t="shared" si="79"/>
        <v>-0.1894686909815061</v>
      </c>
      <c r="H124" s="71">
        <f t="shared" si="79"/>
        <v>-0.9999999999999998</v>
      </c>
      <c r="I124" s="71">
        <f t="shared" si="79"/>
        <v>-1.7423829615966302</v>
      </c>
      <c r="J124" s="71">
        <f t="shared" si="79"/>
        <v>-2.366025403784438</v>
      </c>
      <c r="K124" s="71">
        <f t="shared" si="79"/>
        <v>-2.82842712474619</v>
      </c>
      <c r="L124" s="71">
        <f t="shared" si="79"/>
        <v>-3.098076211353316</v>
      </c>
      <c r="M124" s="71">
        <f t="shared" si="79"/>
        <v>-3.156596523969726</v>
      </c>
      <c r="N124" s="71">
        <f t="shared" si="79"/>
        <v>-3</v>
      </c>
      <c r="O124" s="71">
        <f t="shared" si="79"/>
        <v>-2.6389584337646843</v>
      </c>
      <c r="P124" s="71">
        <f t="shared" si="79"/>
        <v>-2.098076211353317</v>
      </c>
      <c r="Q124" s="71">
        <f t="shared" si="79"/>
        <v>-1.4142135623730954</v>
      </c>
      <c r="R124" s="71">
        <f t="shared" si="79"/>
        <v>-0.6339745962155601</v>
      </c>
      <c r="S124" s="71">
        <f t="shared" si="79"/>
        <v>0.18946869098150643</v>
      </c>
      <c r="T124" s="71">
        <f t="shared" si="79"/>
        <v>1.0000000000000022</v>
      </c>
      <c r="U124" s="71">
        <f t="shared" si="79"/>
        <v>1.7423829615966315</v>
      </c>
      <c r="V124" s="71">
        <f t="shared" si="79"/>
        <v>2.3660254037844393</v>
      </c>
      <c r="W124" s="71">
        <f t="shared" si="79"/>
        <v>2.828427124746191</v>
      </c>
      <c r="X124" s="71">
        <f t="shared" si="79"/>
        <v>3.098076211353316</v>
      </c>
      <c r="Y124" s="71">
        <f t="shared" si="79"/>
        <v>3.156596523969726</v>
      </c>
      <c r="Z124" s="71">
        <f t="shared" si="79"/>
        <v>2.9999999999999996</v>
      </c>
    </row>
    <row r="125" spans="1:26" s="3" customFormat="1" ht="12.75">
      <c r="A125" s="42" t="s">
        <v>93</v>
      </c>
      <c r="B125" s="75">
        <f>$H$2*SIN(B24)+$I$2*COS(B24)</f>
        <v>0.06979899340500194</v>
      </c>
      <c r="C125" s="75">
        <f>$H$2*SIN(C24)+$I$2*COS(C24)</f>
        <v>0.5847434094454735</v>
      </c>
      <c r="D125" s="75">
        <f aca="true" t="shared" si="80" ref="D125:Z125">$H$2*SIN(D24)+$I$2*COS(D24)</f>
        <v>1.0598385284664098</v>
      </c>
      <c r="E125" s="75">
        <f t="shared" si="80"/>
        <v>1.462707403238341</v>
      </c>
      <c r="F125" s="75">
        <f t="shared" si="80"/>
        <v>1.7658951857178538</v>
      </c>
      <c r="G125" s="75">
        <f t="shared" si="80"/>
        <v>1.9487401295704707</v>
      </c>
      <c r="H125" s="75">
        <f t="shared" si="80"/>
        <v>1.9987816540381915</v>
      </c>
      <c r="I125" s="75">
        <f t="shared" si="80"/>
        <v>1.912609511926071</v>
      </c>
      <c r="J125" s="75">
        <f t="shared" si="80"/>
        <v>1.6960961923128521</v>
      </c>
      <c r="K125" s="75">
        <f t="shared" si="80"/>
        <v>1.3639967201249972</v>
      </c>
      <c r="L125" s="75">
        <f t="shared" si="80"/>
        <v>0.9389431255717815</v>
      </c>
      <c r="M125" s="75">
        <f t="shared" si="80"/>
        <v>0.44990210868773056</v>
      </c>
      <c r="N125" s="75">
        <f t="shared" si="80"/>
        <v>-0.06979899340500169</v>
      </c>
      <c r="O125" s="75">
        <f t="shared" si="80"/>
        <v>-0.5847434094454735</v>
      </c>
      <c r="P125" s="75">
        <f t="shared" si="80"/>
        <v>-1.0598385284664094</v>
      </c>
      <c r="Q125" s="75">
        <f t="shared" si="80"/>
        <v>-1.462707403238341</v>
      </c>
      <c r="R125" s="75">
        <f t="shared" si="80"/>
        <v>-1.7658951857178542</v>
      </c>
      <c r="S125" s="75">
        <f t="shared" si="80"/>
        <v>-1.9487401295704707</v>
      </c>
      <c r="T125" s="75">
        <f t="shared" si="80"/>
        <v>-1.9987816540381915</v>
      </c>
      <c r="U125" s="75">
        <f t="shared" si="80"/>
        <v>-1.9126095119260709</v>
      </c>
      <c r="V125" s="75">
        <f t="shared" si="80"/>
        <v>-1.696096192312852</v>
      </c>
      <c r="W125" s="75">
        <f t="shared" si="80"/>
        <v>-1.3639967201249958</v>
      </c>
      <c r="X125" s="75">
        <f t="shared" si="80"/>
        <v>-0.938943125571781</v>
      </c>
      <c r="Y125" s="75">
        <f t="shared" si="80"/>
        <v>-0.4499021086877299</v>
      </c>
      <c r="Z125" s="75">
        <f t="shared" si="80"/>
        <v>0.06979899340500323</v>
      </c>
    </row>
    <row r="126" spans="1:26" s="3" customFormat="1" ht="12.75">
      <c r="A126" s="44" t="s">
        <v>94</v>
      </c>
      <c r="B126" s="64">
        <f aca="true" t="shared" si="81" ref="B126:Z126">-B25*B125</f>
        <v>-0.06979899340500194</v>
      </c>
      <c r="C126" s="64">
        <f t="shared" si="81"/>
        <v>-0.5847434094454735</v>
      </c>
      <c r="D126" s="64">
        <f t="shared" si="81"/>
        <v>-1.0626131792455944</v>
      </c>
      <c r="E126" s="64">
        <f t="shared" si="81"/>
        <v>-1.4741954803192532</v>
      </c>
      <c r="F126" s="64">
        <f t="shared" si="81"/>
        <v>-1.7935975874763168</v>
      </c>
      <c r="G126" s="64">
        <f t="shared" si="81"/>
        <v>-1.9995590336803466</v>
      </c>
      <c r="H126" s="64">
        <f t="shared" si="81"/>
        <v>-2.076665415912717</v>
      </c>
      <c r="I126" s="64">
        <f t="shared" si="81"/>
        <v>-2.016415173411819</v>
      </c>
      <c r="J126" s="64">
        <f t="shared" si="81"/>
        <v>-1.8180675887686288</v>
      </c>
      <c r="K126" s="64">
        <f t="shared" si="81"/>
        <v>-1.489182659159677</v>
      </c>
      <c r="L126" s="64">
        <f t="shared" si="81"/>
        <v>-1.045757275005364</v>
      </c>
      <c r="M126" s="64">
        <f t="shared" si="81"/>
        <v>-0.5118712377983983</v>
      </c>
      <c r="N126" s="64">
        <f t="shared" si="81"/>
        <v>0.08121780419772243</v>
      </c>
      <c r="O126" s="64">
        <f t="shared" si="81"/>
        <v>0.6965511611658523</v>
      </c>
      <c r="P126" s="64">
        <f t="shared" si="81"/>
        <v>1.2934875131105463</v>
      </c>
      <c r="Q126" s="64">
        <f t="shared" si="81"/>
        <v>1.8301773007204158</v>
      </c>
      <c r="R126" s="64">
        <f t="shared" si="81"/>
        <v>2.266353825125696</v>
      </c>
      <c r="S126" s="64">
        <f t="shared" si="81"/>
        <v>2.566256364901844</v>
      </c>
      <c r="T126" s="64">
        <f t="shared" si="81"/>
        <v>2.7014688981799706</v>
      </c>
      <c r="U126" s="64">
        <f t="shared" si="81"/>
        <v>2.653444054640345</v>
      </c>
      <c r="V126" s="64">
        <f t="shared" si="81"/>
        <v>2.4154880295632233</v>
      </c>
      <c r="W126" s="64">
        <f t="shared" si="81"/>
        <v>1.9940087971639098</v>
      </c>
      <c r="X126" s="64">
        <f t="shared" si="81"/>
        <v>1.4088756199091124</v>
      </c>
      <c r="Y126" s="64">
        <f t="shared" si="81"/>
        <v>0.6927994036118561</v>
      </c>
      <c r="Z126" s="64">
        <f t="shared" si="81"/>
        <v>-0.11028371144390973</v>
      </c>
    </row>
    <row r="127" spans="1:26" s="3" customFormat="1" ht="12.75">
      <c r="A127" s="42" t="s">
        <v>95</v>
      </c>
      <c r="B127" s="75">
        <f aca="true" t="shared" si="82" ref="B127:Z127">B25*B124</f>
        <v>3</v>
      </c>
      <c r="C127" s="75">
        <f t="shared" si="82"/>
        <v>2.6389584337646843</v>
      </c>
      <c r="D127" s="75">
        <f t="shared" si="82"/>
        <v>2.1035689620301987</v>
      </c>
      <c r="E127" s="75">
        <f t="shared" si="82"/>
        <v>1.4253207697184913</v>
      </c>
      <c r="F127" s="75">
        <f t="shared" si="82"/>
        <v>0.6439200443435511</v>
      </c>
      <c r="G127" s="75">
        <f t="shared" si="82"/>
        <v>-0.19440962235183465</v>
      </c>
      <c r="H127" s="75">
        <f t="shared" si="82"/>
        <v>-1.0389656177387732</v>
      </c>
      <c r="I127" s="75">
        <f t="shared" si="82"/>
        <v>-1.836949685625882</v>
      </c>
      <c r="J127" s="75">
        <f t="shared" si="82"/>
        <v>-2.536173431860548</v>
      </c>
      <c r="K127" s="75">
        <f t="shared" si="82"/>
        <v>-3.0880166826815367</v>
      </c>
      <c r="L127" s="75">
        <f t="shared" si="82"/>
        <v>-3.4505132934125764</v>
      </c>
      <c r="M127" s="75">
        <f t="shared" si="82"/>
        <v>-3.5913834115322723</v>
      </c>
      <c r="N127" s="75">
        <f t="shared" si="82"/>
        <v>-3.4907869112007486</v>
      </c>
      <c r="O127" s="75">
        <f t="shared" si="82"/>
        <v>-3.1435490022031902</v>
      </c>
      <c r="P127" s="75">
        <f t="shared" si="82"/>
        <v>-2.5606121197223595</v>
      </c>
      <c r="Q127" s="75">
        <f t="shared" si="82"/>
        <v>-1.7695005539015862</v>
      </c>
      <c r="R127" s="75">
        <f t="shared" si="82"/>
        <v>-0.8136444126391199</v>
      </c>
      <c r="S127" s="75">
        <f t="shared" si="82"/>
        <v>0.2495074775763366</v>
      </c>
      <c r="T127" s="75">
        <f t="shared" si="82"/>
        <v>1.3515577815726534</v>
      </c>
      <c r="U127" s="75">
        <f t="shared" si="82"/>
        <v>2.4172815629779874</v>
      </c>
      <c r="V127" s="75">
        <f t="shared" si="82"/>
        <v>3.369564807931383</v>
      </c>
      <c r="W127" s="75">
        <f t="shared" si="82"/>
        <v>4.134840271730339</v>
      </c>
      <c r="X127" s="75">
        <f t="shared" si="82"/>
        <v>4.64863517706472</v>
      </c>
      <c r="Y127" s="75">
        <f t="shared" si="82"/>
        <v>4.860808933810465</v>
      </c>
      <c r="Z127" s="75">
        <f t="shared" si="82"/>
        <v>4.740055954847245</v>
      </c>
    </row>
    <row r="128" spans="1:26" s="3" customFormat="1" ht="12.75">
      <c r="A128" s="42" t="s">
        <v>96</v>
      </c>
      <c r="B128" s="64">
        <f aca="true" t="shared" si="83" ref="B128:Z128">-B26*B125-((B25)^2)*B124</f>
        <v>-3</v>
      </c>
      <c r="C128" s="64">
        <f t="shared" si="83"/>
        <v>-2.644805867859139</v>
      </c>
      <c r="D128" s="64">
        <f t="shared" si="83"/>
        <v>-2.1302728632640546</v>
      </c>
      <c r="E128" s="64">
        <f t="shared" si="83"/>
        <v>-1.4803964349635328</v>
      </c>
      <c r="F128" s="64">
        <f t="shared" si="83"/>
        <v>-0.7246573186730206</v>
      </c>
      <c r="G128" s="64">
        <f t="shared" si="83"/>
        <v>0.10204239598735468</v>
      </c>
      <c r="H128" s="64">
        <f t="shared" si="83"/>
        <v>0.9595226556010192</v>
      </c>
      <c r="I128" s="64">
        <f t="shared" si="83"/>
        <v>1.802766292456706</v>
      </c>
      <c r="J128" s="64">
        <f t="shared" si="83"/>
        <v>2.5828696228022996</v>
      </c>
      <c r="K128" s="64">
        <f t="shared" si="83"/>
        <v>3.248671345714822</v>
      </c>
      <c r="L128" s="64">
        <f t="shared" si="83"/>
        <v>3.749149297663131</v>
      </c>
      <c r="M128" s="64">
        <f t="shared" si="83"/>
        <v>4.036568238705394</v>
      </c>
      <c r="N128" s="64">
        <f t="shared" si="83"/>
        <v>4.070240299012088</v>
      </c>
      <c r="O128" s="64">
        <f t="shared" si="83"/>
        <v>3.820638082814345</v>
      </c>
      <c r="P128" s="64">
        <f t="shared" si="83"/>
        <v>3.2734947716041787</v>
      </c>
      <c r="Q128" s="64">
        <f t="shared" si="83"/>
        <v>2.4334509291508195</v>
      </c>
      <c r="R128" s="64">
        <f t="shared" si="83"/>
        <v>1.3267762860087458</v>
      </c>
      <c r="S128" s="64">
        <f t="shared" si="83"/>
        <v>0.0027144837018391876</v>
      </c>
      <c r="T128" s="64">
        <f t="shared" si="83"/>
        <v>-1.4669277392027134</v>
      </c>
      <c r="U128" s="64">
        <f t="shared" si="83"/>
        <v>-2.990201124925603</v>
      </c>
      <c r="V128" s="64">
        <f t="shared" si="83"/>
        <v>-4.45953185554051</v>
      </c>
      <c r="W128" s="64">
        <f t="shared" si="83"/>
        <v>-5.7582290923329245</v>
      </c>
      <c r="X128" s="64">
        <f t="shared" si="83"/>
        <v>-6.768667314620676</v>
      </c>
      <c r="Y128" s="64">
        <f t="shared" si="83"/>
        <v>-7.381629753635476</v>
      </c>
      <c r="Z128" s="64">
        <f t="shared" si="83"/>
        <v>-7.506128576778144</v>
      </c>
    </row>
    <row r="129" spans="1:26" s="3" customFormat="1" ht="13.5" thickBot="1">
      <c r="A129" s="177" t="s">
        <v>97</v>
      </c>
      <c r="B129" s="75">
        <f aca="true" t="shared" si="84" ref="B129:Z129">B26*B124-B125*(B25)^2</f>
        <v>-0.06979899340500194</v>
      </c>
      <c r="C129" s="75">
        <f t="shared" si="84"/>
        <v>-0.5583538251078267</v>
      </c>
      <c r="D129" s="75">
        <f t="shared" si="84"/>
        <v>-1.023433569816466</v>
      </c>
      <c r="E129" s="75">
        <f t="shared" si="84"/>
        <v>-1.443347377675376</v>
      </c>
      <c r="F129" s="75">
        <f t="shared" si="84"/>
        <v>-1.7963755855749441</v>
      </c>
      <c r="G129" s="75">
        <f t="shared" si="84"/>
        <v>-2.061176618828422</v>
      </c>
      <c r="H129" s="75">
        <f t="shared" si="84"/>
        <v>-2.2175839666805026</v>
      </c>
      <c r="I129" s="75">
        <f t="shared" si="84"/>
        <v>-2.247821628284012</v>
      </c>
      <c r="J129" s="75">
        <f t="shared" si="84"/>
        <v>-2.138092348788205</v>
      </c>
      <c r="K129" s="75">
        <f t="shared" si="84"/>
        <v>-1.88041645072344</v>
      </c>
      <c r="L129" s="75">
        <f t="shared" si="84"/>
        <v>-1.4745302208781836</v>
      </c>
      <c r="M129" s="75">
        <f t="shared" si="84"/>
        <v>-0.9296015590375638</v>
      </c>
      <c r="N129" s="75">
        <f t="shared" si="84"/>
        <v>-0.26549531738337506</v>
      </c>
      <c r="O129" s="75">
        <f t="shared" si="84"/>
        <v>0.48667287868809306</v>
      </c>
      <c r="P129" s="75">
        <f t="shared" si="84"/>
        <v>1.2849154181253337</v>
      </c>
      <c r="Q129" s="75">
        <f t="shared" si="84"/>
        <v>2.077833097875253</v>
      </c>
      <c r="R129" s="75">
        <f t="shared" si="84"/>
        <v>2.8072076252219866</v>
      </c>
      <c r="S129" s="75">
        <f t="shared" si="84"/>
        <v>3.4116606522106254</v>
      </c>
      <c r="T129" s="75">
        <f t="shared" si="84"/>
        <v>3.831191311011634</v>
      </c>
      <c r="U129" s="75">
        <f t="shared" si="84"/>
        <v>4.012287906209403</v>
      </c>
      <c r="V129" s="75">
        <f t="shared" si="84"/>
        <v>3.9132118724748723</v>
      </c>
      <c r="W129" s="75">
        <f t="shared" si="84"/>
        <v>3.508984831132434</v>
      </c>
      <c r="X129" s="75">
        <f t="shared" si="84"/>
        <v>2.7955818199620035</v>
      </c>
      <c r="Y129" s="75">
        <f t="shared" si="84"/>
        <v>1.7928515281958264</v>
      </c>
      <c r="Z129" s="75">
        <f t="shared" si="84"/>
        <v>0.5457496789492136</v>
      </c>
    </row>
    <row r="130" spans="1:26" s="3" customFormat="1" ht="13.5" thickBot="1">
      <c r="A130" s="178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179"/>
    </row>
    <row r="131" spans="1:26" s="14" customFormat="1" ht="12.75">
      <c r="A131" s="43" t="s">
        <v>100</v>
      </c>
      <c r="B131" s="180">
        <f>$J$7*B128</f>
        <v>-4.5</v>
      </c>
      <c r="C131" s="180">
        <f>$J$7*C128</f>
        <v>-3.9672088017887086</v>
      </c>
      <c r="D131" s="180">
        <f aca="true" t="shared" si="85" ref="D131:Y131">$J$7*D128</f>
        <v>-3.195409294896082</v>
      </c>
      <c r="E131" s="180">
        <f t="shared" si="85"/>
        <v>-2.2205946524452993</v>
      </c>
      <c r="F131" s="180">
        <f t="shared" si="85"/>
        <v>-1.086985978009531</v>
      </c>
      <c r="G131" s="180">
        <f t="shared" si="85"/>
        <v>0.15306359398103203</v>
      </c>
      <c r="H131" s="180">
        <f t="shared" si="85"/>
        <v>1.4392839834015287</v>
      </c>
      <c r="I131" s="180">
        <f t="shared" si="85"/>
        <v>2.704149438685059</v>
      </c>
      <c r="J131" s="180">
        <f t="shared" si="85"/>
        <v>3.8743044342034496</v>
      </c>
      <c r="K131" s="180">
        <f t="shared" si="85"/>
        <v>4.873007018572233</v>
      </c>
      <c r="L131" s="180">
        <f t="shared" si="85"/>
        <v>5.623723946494697</v>
      </c>
      <c r="M131" s="180">
        <f t="shared" si="85"/>
        <v>6.054852358058091</v>
      </c>
      <c r="N131" s="180">
        <f t="shared" si="85"/>
        <v>6.105360448518132</v>
      </c>
      <c r="O131" s="180">
        <f t="shared" si="85"/>
        <v>5.730957124221518</v>
      </c>
      <c r="P131" s="180">
        <f t="shared" si="85"/>
        <v>4.910242157406268</v>
      </c>
      <c r="Q131" s="180">
        <f t="shared" si="85"/>
        <v>3.6501763937262295</v>
      </c>
      <c r="R131" s="180">
        <f t="shared" si="85"/>
        <v>1.9901644290131186</v>
      </c>
      <c r="S131" s="180">
        <f t="shared" si="85"/>
        <v>0.0040717255527587815</v>
      </c>
      <c r="T131" s="180">
        <f t="shared" si="85"/>
        <v>-2.20039160880407</v>
      </c>
      <c r="U131" s="180">
        <f t="shared" si="85"/>
        <v>-4.485301687388405</v>
      </c>
      <c r="V131" s="180">
        <f t="shared" si="85"/>
        <v>-6.6892977833107645</v>
      </c>
      <c r="W131" s="180">
        <f t="shared" si="85"/>
        <v>-8.637343638499386</v>
      </c>
      <c r="X131" s="180">
        <f t="shared" si="85"/>
        <v>-10.153000971931014</v>
      </c>
      <c r="Y131" s="180">
        <f t="shared" si="85"/>
        <v>-11.072444630453214</v>
      </c>
      <c r="Z131" s="180">
        <f>$J$7*Z128</f>
        <v>-11.259192865167215</v>
      </c>
    </row>
    <row r="132" spans="1:26" s="14" customFormat="1" ht="12.75">
      <c r="A132" s="44" t="s">
        <v>101</v>
      </c>
      <c r="B132" s="181">
        <f>$J$7*B129</f>
        <v>-0.1046984901075029</v>
      </c>
      <c r="C132" s="181">
        <f>$J$7*C129</f>
        <v>-0.83753073766174</v>
      </c>
      <c r="D132" s="181">
        <f aca="true" t="shared" si="86" ref="D132:Y132">$J$7*D129</f>
        <v>-1.5351503547246992</v>
      </c>
      <c r="E132" s="181">
        <f t="shared" si="86"/>
        <v>-2.165021066513064</v>
      </c>
      <c r="F132" s="181">
        <f t="shared" si="86"/>
        <v>-2.694563378362416</v>
      </c>
      <c r="G132" s="181">
        <f t="shared" si="86"/>
        <v>-3.091764928242633</v>
      </c>
      <c r="H132" s="181">
        <f t="shared" si="86"/>
        <v>-3.326375950020754</v>
      </c>
      <c r="I132" s="181">
        <f t="shared" si="86"/>
        <v>-3.371732442426018</v>
      </c>
      <c r="J132" s="181">
        <f t="shared" si="86"/>
        <v>-3.2071385231823073</v>
      </c>
      <c r="K132" s="181">
        <f t="shared" si="86"/>
        <v>-2.82062467608516</v>
      </c>
      <c r="L132" s="181">
        <f t="shared" si="86"/>
        <v>-2.2117953313172753</v>
      </c>
      <c r="M132" s="181">
        <f t="shared" si="86"/>
        <v>-1.3944023385563458</v>
      </c>
      <c r="N132" s="181">
        <f t="shared" si="86"/>
        <v>-0.3982429760750626</v>
      </c>
      <c r="O132" s="181">
        <f t="shared" si="86"/>
        <v>0.7300093180321396</v>
      </c>
      <c r="P132" s="181">
        <f t="shared" si="86"/>
        <v>1.9273731271880006</v>
      </c>
      <c r="Q132" s="181">
        <f t="shared" si="86"/>
        <v>3.1167496468128792</v>
      </c>
      <c r="R132" s="181">
        <f t="shared" si="86"/>
        <v>4.21081143783298</v>
      </c>
      <c r="S132" s="181">
        <f t="shared" si="86"/>
        <v>5.117490978315939</v>
      </c>
      <c r="T132" s="181">
        <f t="shared" si="86"/>
        <v>5.746786966517451</v>
      </c>
      <c r="U132" s="181">
        <f t="shared" si="86"/>
        <v>6.018431859314105</v>
      </c>
      <c r="V132" s="181">
        <f t="shared" si="86"/>
        <v>5.869817808712309</v>
      </c>
      <c r="W132" s="181">
        <f t="shared" si="86"/>
        <v>5.263477246698651</v>
      </c>
      <c r="X132" s="181">
        <f t="shared" si="86"/>
        <v>4.193372729943006</v>
      </c>
      <c r="Y132" s="181">
        <f t="shared" si="86"/>
        <v>2.6892772922937396</v>
      </c>
      <c r="Z132" s="181">
        <f>$J$7*Z129</f>
        <v>0.8186245184238203</v>
      </c>
    </row>
    <row r="133" spans="1:26" s="14" customFormat="1" ht="13.5" thickBot="1">
      <c r="A133" s="177" t="s">
        <v>102</v>
      </c>
      <c r="B133" s="182">
        <f>B26*$L$7</f>
        <v>0</v>
      </c>
      <c r="C133" s="182">
        <f>C26*$L$7</f>
        <v>0.015</v>
      </c>
      <c r="D133" s="182">
        <f aca="true" t="shared" si="87" ref="D133:Y133">D26*$L$7</f>
        <v>0.03</v>
      </c>
      <c r="E133" s="182">
        <f t="shared" si="87"/>
        <v>0.045</v>
      </c>
      <c r="F133" s="182">
        <f t="shared" si="87"/>
        <v>0.06</v>
      </c>
      <c r="G133" s="182">
        <f t="shared" si="87"/>
        <v>0.07500000000000001</v>
      </c>
      <c r="H133" s="182">
        <f t="shared" si="87"/>
        <v>0.09000000000000001</v>
      </c>
      <c r="I133" s="182">
        <f t="shared" si="87"/>
        <v>0.10500000000000001</v>
      </c>
      <c r="J133" s="182">
        <f t="shared" si="87"/>
        <v>0.12</v>
      </c>
      <c r="K133" s="182">
        <f t="shared" si="87"/>
        <v>0.135</v>
      </c>
      <c r="L133" s="182">
        <f t="shared" si="87"/>
        <v>0.15</v>
      </c>
      <c r="M133" s="182">
        <f t="shared" si="87"/>
        <v>0.16499999999999998</v>
      </c>
      <c r="N133" s="182">
        <f t="shared" si="87"/>
        <v>0.17999999999999997</v>
      </c>
      <c r="O133" s="182">
        <f t="shared" si="87"/>
        <v>0.19499999999999995</v>
      </c>
      <c r="P133" s="182">
        <f t="shared" si="87"/>
        <v>0.20999999999999996</v>
      </c>
      <c r="Q133" s="182">
        <f t="shared" si="87"/>
        <v>0.22499999999999998</v>
      </c>
      <c r="R133" s="182">
        <f t="shared" si="87"/>
        <v>0.24</v>
      </c>
      <c r="S133" s="182">
        <f t="shared" si="87"/>
        <v>0.255</v>
      </c>
      <c r="T133" s="182">
        <f t="shared" si="87"/>
        <v>0.27</v>
      </c>
      <c r="U133" s="182">
        <f t="shared" si="87"/>
        <v>0.28500000000000003</v>
      </c>
      <c r="V133" s="182">
        <f t="shared" si="87"/>
        <v>0.30000000000000004</v>
      </c>
      <c r="W133" s="182">
        <f t="shared" si="87"/>
        <v>0.31500000000000006</v>
      </c>
      <c r="X133" s="182">
        <f t="shared" si="87"/>
        <v>0.33000000000000007</v>
      </c>
      <c r="Y133" s="182">
        <f t="shared" si="87"/>
        <v>0.3450000000000001</v>
      </c>
      <c r="Z133" s="182">
        <f>Z26*$L$7</f>
        <v>0.3600000000000001</v>
      </c>
    </row>
    <row r="134" spans="1:26" s="14" customFormat="1" ht="13.5" thickBot="1">
      <c r="A134" s="178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4"/>
    </row>
    <row r="135" spans="1:26" s="14" customFormat="1" ht="12.75">
      <c r="A135" s="43" t="s">
        <v>103</v>
      </c>
      <c r="B135" s="180">
        <f aca="true" t="shared" si="88" ref="B135:Z135">B126*B131+B127*B132+B133*B25</f>
        <v>0</v>
      </c>
      <c r="C135" s="180">
        <f t="shared" si="88"/>
        <v>0.12459039705041507</v>
      </c>
      <c r="D135" s="180">
        <f t="shared" si="88"/>
        <v>0.19626793140826188</v>
      </c>
      <c r="E135" s="180">
        <f t="shared" si="88"/>
        <v>0.2330945364503429</v>
      </c>
      <c r="F135" s="180">
        <f t="shared" si="88"/>
        <v>0.2754733050137574</v>
      </c>
      <c r="G135" s="180">
        <f t="shared" si="88"/>
        <v>0.3719649969045012</v>
      </c>
      <c r="H135" s="180">
        <f t="shared" si="88"/>
        <v>0.5605858773341537</v>
      </c>
      <c r="I135" s="180">
        <f t="shared" si="88"/>
        <v>0.8517136988273026</v>
      </c>
      <c r="J135" s="180">
        <f t="shared" si="88"/>
        <v>1.2187417561352842</v>
      </c>
      <c r="K135" s="180">
        <f t="shared" si="88"/>
        <v>1.6007286390430502</v>
      </c>
      <c r="L135" s="180">
        <f t="shared" si="88"/>
        <v>1.9178429600694413</v>
      </c>
      <c r="M135" s="180">
        <f t="shared" si="88"/>
        <v>2.0962556144317603</v>
      </c>
      <c r="N135" s="180">
        <f t="shared" si="88"/>
        <v>2.0954925524967707</v>
      </c>
      <c r="O135" s="180">
        <f t="shared" si="88"/>
        <v>1.9293703808178737</v>
      </c>
      <c r="P135" s="180">
        <f t="shared" si="88"/>
        <v>1.6723779303829278</v>
      </c>
      <c r="Q135" s="180">
        <f t="shared" si="88"/>
        <v>1.4469055672351507</v>
      </c>
      <c r="R135" s="180">
        <f t="shared" si="88"/>
        <v>1.392330103245503</v>
      </c>
      <c r="S135" s="180">
        <f t="shared" si="88"/>
        <v>1.6231056868762563</v>
      </c>
      <c r="T135" s="180">
        <f t="shared" si="88"/>
        <v>2.187745749661196</v>
      </c>
      <c r="U135" s="180">
        <f t="shared" si="88"/>
        <v>3.0421398277190503</v>
      </c>
      <c r="V135" s="180">
        <f t="shared" si="88"/>
        <v>4.048056493141043</v>
      </c>
      <c r="W135" s="180">
        <f t="shared" si="88"/>
        <v>5.0011928309444365</v>
      </c>
      <c r="X135" s="180">
        <f t="shared" si="88"/>
        <v>5.684306443226105</v>
      </c>
      <c r="Y135" s="180">
        <f t="shared" si="88"/>
        <v>5.932341829502209</v>
      </c>
      <c r="Z135" s="180">
        <f t="shared" si="88"/>
        <v>5.6908383149538855</v>
      </c>
    </row>
    <row r="136" spans="1:26" s="13" customFormat="1" ht="12.75">
      <c r="A136" s="44" t="s">
        <v>104</v>
      </c>
      <c r="B136" s="181">
        <f>$K$7*B127</f>
        <v>44.144999999999996</v>
      </c>
      <c r="C136" s="181">
        <f>$K$7*C127</f>
        <v>38.83227335284733</v>
      </c>
      <c r="D136" s="181">
        <f aca="true" t="shared" si="89" ref="D136:Z136">$K$7*D127</f>
        <v>30.954017276274374</v>
      </c>
      <c r="E136" s="181">
        <f t="shared" si="89"/>
        <v>20.9735951264076</v>
      </c>
      <c r="F136" s="181">
        <f t="shared" si="89"/>
        <v>9.475283452515354</v>
      </c>
      <c r="G136" s="181">
        <f t="shared" si="89"/>
        <v>-2.8607375929072467</v>
      </c>
      <c r="H136" s="181">
        <f t="shared" si="89"/>
        <v>-15.288379065026048</v>
      </c>
      <c r="I136" s="181">
        <f t="shared" si="89"/>
        <v>-27.030714623984853</v>
      </c>
      <c r="J136" s="181">
        <f t="shared" si="89"/>
        <v>-37.31979204982796</v>
      </c>
      <c r="K136" s="181">
        <f t="shared" si="89"/>
        <v>-45.44016548565881</v>
      </c>
      <c r="L136" s="181">
        <f t="shared" si="89"/>
        <v>-50.77430311256606</v>
      </c>
      <c r="M136" s="181">
        <f t="shared" si="89"/>
        <v>-52.84720690069739</v>
      </c>
      <c r="N136" s="181">
        <f t="shared" si="89"/>
        <v>-51.366929398319016</v>
      </c>
      <c r="O136" s="181">
        <f t="shared" si="89"/>
        <v>-46.257323567419945</v>
      </c>
      <c r="P136" s="181">
        <f t="shared" si="89"/>
        <v>-37.67940734171452</v>
      </c>
      <c r="Q136" s="181">
        <f t="shared" si="89"/>
        <v>-26.038200650661842</v>
      </c>
      <c r="R136" s="181">
        <f t="shared" si="89"/>
        <v>-11.972777531984649</v>
      </c>
      <c r="S136" s="181">
        <f t="shared" si="89"/>
        <v>3.671502532535793</v>
      </c>
      <c r="T136" s="181">
        <f t="shared" si="89"/>
        <v>19.888172755841595</v>
      </c>
      <c r="U136" s="181">
        <f t="shared" si="89"/>
        <v>35.570298199221085</v>
      </c>
      <c r="V136" s="181">
        <f t="shared" si="89"/>
        <v>49.583146148710306</v>
      </c>
      <c r="W136" s="181">
        <f t="shared" si="89"/>
        <v>60.84417459851194</v>
      </c>
      <c r="X136" s="181">
        <f t="shared" si="89"/>
        <v>68.40466663050735</v>
      </c>
      <c r="Y136" s="181">
        <f t="shared" si="89"/>
        <v>71.52680346102099</v>
      </c>
      <c r="Z136" s="181">
        <f t="shared" si="89"/>
        <v>69.74992337557721</v>
      </c>
    </row>
    <row r="137" spans="1:26" s="13" customFormat="1" ht="13.5" thickBot="1">
      <c r="A137" s="177" t="s">
        <v>105</v>
      </c>
      <c r="B137" s="182">
        <f>B135+B136</f>
        <v>44.144999999999996</v>
      </c>
      <c r="C137" s="182">
        <f>C135+C136</f>
        <v>38.95686374989774</v>
      </c>
      <c r="D137" s="182">
        <f aca="true" t="shared" si="90" ref="D137:Z137">D135+D136</f>
        <v>31.150285207682636</v>
      </c>
      <c r="E137" s="182">
        <f t="shared" si="90"/>
        <v>21.20668966285794</v>
      </c>
      <c r="F137" s="182">
        <f t="shared" si="90"/>
        <v>9.750756757529112</v>
      </c>
      <c r="G137" s="182">
        <f t="shared" si="90"/>
        <v>-2.4887725960027454</v>
      </c>
      <c r="H137" s="182">
        <f t="shared" si="90"/>
        <v>-14.727793187691894</v>
      </c>
      <c r="I137" s="182">
        <f t="shared" si="90"/>
        <v>-26.17900092515755</v>
      </c>
      <c r="J137" s="182">
        <f t="shared" si="90"/>
        <v>-36.10105029369267</v>
      </c>
      <c r="K137" s="182">
        <f t="shared" si="90"/>
        <v>-43.83943684661576</v>
      </c>
      <c r="L137" s="182">
        <f t="shared" si="90"/>
        <v>-48.856460152496616</v>
      </c>
      <c r="M137" s="182">
        <f t="shared" si="90"/>
        <v>-50.750951286265625</v>
      </c>
      <c r="N137" s="182">
        <f t="shared" si="90"/>
        <v>-49.271436845822244</v>
      </c>
      <c r="O137" s="182">
        <f t="shared" si="90"/>
        <v>-44.32795318660207</v>
      </c>
      <c r="P137" s="182">
        <f t="shared" si="90"/>
        <v>-36.007029411331594</v>
      </c>
      <c r="Q137" s="182">
        <f t="shared" si="90"/>
        <v>-24.59129508342669</v>
      </c>
      <c r="R137" s="182">
        <f t="shared" si="90"/>
        <v>-10.580447428739145</v>
      </c>
      <c r="S137" s="182">
        <f t="shared" si="90"/>
        <v>5.29460821941205</v>
      </c>
      <c r="T137" s="182">
        <f t="shared" si="90"/>
        <v>22.07591850550279</v>
      </c>
      <c r="U137" s="182">
        <f t="shared" si="90"/>
        <v>38.61243802694013</v>
      </c>
      <c r="V137" s="182">
        <f t="shared" si="90"/>
        <v>53.631202641851345</v>
      </c>
      <c r="W137" s="182">
        <f t="shared" si="90"/>
        <v>65.84536742945637</v>
      </c>
      <c r="X137" s="182">
        <f t="shared" si="90"/>
        <v>74.08897307373346</v>
      </c>
      <c r="Y137" s="182">
        <f t="shared" si="90"/>
        <v>77.4591452905232</v>
      </c>
      <c r="Z137" s="182">
        <f t="shared" si="90"/>
        <v>75.44076169053109</v>
      </c>
    </row>
    <row r="138" spans="1:26" s="13" customFormat="1" ht="13.5" thickBot="1">
      <c r="A138" s="185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186"/>
    </row>
    <row r="139" spans="1:26" s="13" customFormat="1" ht="13.5" thickBot="1">
      <c r="A139" s="36" t="s">
        <v>106</v>
      </c>
      <c r="B139" s="187">
        <f aca="true" t="shared" si="91" ref="B139:Z139">($J$7*(B131^2+B132^2))/2+($L$7*B25^2)/2</f>
        <v>15.945721330373093</v>
      </c>
      <c r="C139" s="187">
        <f t="shared" si="91"/>
        <v>13.080152560138515</v>
      </c>
      <c r="D139" s="187">
        <f t="shared" si="91"/>
        <v>10.17942751137568</v>
      </c>
      <c r="E139" s="187">
        <f t="shared" si="91"/>
        <v>7.97559485790711</v>
      </c>
      <c r="F139" s="187">
        <f t="shared" si="91"/>
        <v>7.105373492413669</v>
      </c>
      <c r="G139" s="187">
        <f t="shared" si="91"/>
        <v>7.976455903734675</v>
      </c>
      <c r="H139" s="187">
        <f t="shared" si="91"/>
        <v>10.661823675446968</v>
      </c>
      <c r="I139" s="187">
        <f t="shared" si="91"/>
        <v>14.844373710703811</v>
      </c>
      <c r="J139" s="187">
        <f t="shared" si="91"/>
        <v>19.833727405869716</v>
      </c>
      <c r="K139" s="187">
        <f t="shared" si="91"/>
        <v>24.670576384094765</v>
      </c>
      <c r="L139" s="187">
        <f t="shared" si="91"/>
        <v>28.319078177179925</v>
      </c>
      <c r="M139" s="187">
        <f t="shared" si="91"/>
        <v>29.92503398114674</v>
      </c>
      <c r="N139" s="187">
        <f t="shared" si="91"/>
        <v>29.090983860692862</v>
      </c>
      <c r="O139" s="187">
        <f t="shared" si="91"/>
        <v>26.096820156628922</v>
      </c>
      <c r="P139" s="187">
        <f t="shared" si="91"/>
        <v>21.986070658596148</v>
      </c>
      <c r="Q139" s="187">
        <f t="shared" si="91"/>
        <v>18.45261162851508</v>
      </c>
      <c r="R139" s="187">
        <f t="shared" si="91"/>
        <v>17.50410653395203</v>
      </c>
      <c r="S139" s="187">
        <f t="shared" si="91"/>
        <v>20.942177025620218</v>
      </c>
      <c r="T139" s="187">
        <f t="shared" si="91"/>
        <v>29.770494080669845</v>
      </c>
      <c r="U139" s="187">
        <f t="shared" si="91"/>
        <v>43.698128920292866</v>
      </c>
      <c r="V139" s="187">
        <f t="shared" si="91"/>
        <v>60.92224259954165</v>
      </c>
      <c r="W139" s="187">
        <f t="shared" si="91"/>
        <v>78.33375814884796</v>
      </c>
      <c r="X139" s="187">
        <f t="shared" si="91"/>
        <v>92.18945740741137</v>
      </c>
      <c r="Y139" s="187">
        <f t="shared" si="91"/>
        <v>99.15187592583588</v>
      </c>
      <c r="Z139" s="187">
        <f t="shared" si="91"/>
        <v>97.45202176248795</v>
      </c>
    </row>
    <row r="140" spans="1:26" s="13" customFormat="1" ht="12.75">
      <c r="A140" s="5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s="13" customFormat="1" ht="13.5" thickBot="1">
      <c r="A141" s="5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s="13" customFormat="1" ht="13.5" thickBot="1">
      <c r="A142" s="247" t="s">
        <v>107</v>
      </c>
      <c r="B142" s="244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s="13" customFormat="1" ht="12.75">
      <c r="A143" s="198" t="s">
        <v>6</v>
      </c>
      <c r="B143" s="71">
        <f>B35+($H$8-$H$2)*COS(B55)-($I$8-$I$2)*SIN(B55)</f>
        <v>1.5</v>
      </c>
      <c r="C143" s="71">
        <f aca="true" t="shared" si="92" ref="C143:Z143">C35+($H$8-$H$2)*COS(C55)-($I$8-$I$2)*SIN(C55)</f>
        <v>1.3632925545223513</v>
      </c>
      <c r="D143" s="71">
        <f t="shared" si="92"/>
        <v>1.1086565945560896</v>
      </c>
      <c r="E143" s="71">
        <f t="shared" si="92"/>
        <v>0.7532411431456394</v>
      </c>
      <c r="F143" s="71">
        <f t="shared" si="92"/>
        <v>0.3164699010263473</v>
      </c>
      <c r="G143" s="71">
        <f t="shared" si="92"/>
        <v>-0.176573540907863</v>
      </c>
      <c r="H143" s="71">
        <f t="shared" si="92"/>
        <v>-0.694997848374489</v>
      </c>
      <c r="I143" s="71">
        <f t="shared" si="92"/>
        <v>-1.2044817285396077</v>
      </c>
      <c r="J143" s="71">
        <f t="shared" si="92"/>
        <v>-1.6702986389668728</v>
      </c>
      <c r="K143" s="71">
        <f t="shared" si="92"/>
        <v>-2.0601672313512966</v>
      </c>
      <c r="L143" s="71">
        <f t="shared" si="92"/>
        <v>-2.3467115798734297</v>
      </c>
      <c r="M143" s="71">
        <f t="shared" si="92"/>
        <v>-2.509457184292022</v>
      </c>
      <c r="N143" s="71">
        <f t="shared" si="92"/>
        <v>-2.5362992670095976</v>
      </c>
      <c r="O143" s="71">
        <f t="shared" si="92"/>
        <v>-2.4243846513983307</v>
      </c>
      <c r="P143" s="71">
        <f t="shared" si="92"/>
        <v>-2.1803695395528013</v>
      </c>
      <c r="Q143" s="71">
        <f t="shared" si="92"/>
        <v>-1.8200491813113668</v>
      </c>
      <c r="R143" s="71">
        <f t="shared" si="92"/>
        <v>-1.3673950013432907</v>
      </c>
      <c r="S143" s="71">
        <f t="shared" si="92"/>
        <v>-0.8530739066262667</v>
      </c>
      <c r="T143" s="71">
        <f t="shared" si="92"/>
        <v>-0.3125559398188115</v>
      </c>
      <c r="U143" s="71">
        <f t="shared" si="92"/>
        <v>0.21607234625316496</v>
      </c>
      <c r="V143" s="71">
        <f t="shared" si="92"/>
        <v>0.6945070555186423</v>
      </c>
      <c r="W143" s="71">
        <f t="shared" si="92"/>
        <v>1.086889939466216</v>
      </c>
      <c r="X143" s="71">
        <f t="shared" si="92"/>
        <v>1.3630502222334582</v>
      </c>
      <c r="Y143" s="71">
        <f t="shared" si="92"/>
        <v>1.5027449848082437</v>
      </c>
      <c r="Z143" s="71">
        <f t="shared" si="92"/>
        <v>1.4999999999999998</v>
      </c>
    </row>
    <row r="144" spans="1:26" s="3" customFormat="1" ht="12.75">
      <c r="A144" s="199" t="s">
        <v>7</v>
      </c>
      <c r="B144" s="75">
        <f>B36+($H$8-$H$2)*SIN(B55)+($I$8-$I$2)*COS(B55)</f>
        <v>0.5</v>
      </c>
      <c r="C144" s="75">
        <f aca="true" t="shared" si="93" ref="C144:Z144">C36+($H$8-$H$2)*SIN(C55)+($I$8-$I$2)*COS(C55)</f>
        <v>0.9482085725479965</v>
      </c>
      <c r="D144" s="75">
        <f t="shared" si="93"/>
        <v>1.357782757253941</v>
      </c>
      <c r="E144" s="75">
        <f t="shared" si="93"/>
        <v>1.7093522281770275</v>
      </c>
      <c r="F144" s="75">
        <f t="shared" si="93"/>
        <v>1.98126261409186</v>
      </c>
      <c r="G144" s="75">
        <f t="shared" si="93"/>
        <v>2.1521714569126567</v>
      </c>
      <c r="H144" s="75">
        <f t="shared" si="93"/>
        <v>2.2061037132245356</v>
      </c>
      <c r="I144" s="75">
        <f t="shared" si="93"/>
        <v>2.1357248639904247</v>
      </c>
      <c r="J144" s="75">
        <f t="shared" si="93"/>
        <v>1.9434714092772558</v>
      </c>
      <c r="K144" s="75">
        <f t="shared" si="93"/>
        <v>1.6413012427560953</v>
      </c>
      <c r="L144" s="75">
        <f t="shared" si="93"/>
        <v>1.2496010737407257</v>
      </c>
      <c r="M144" s="75">
        <f t="shared" si="93"/>
        <v>0.7955210159031959</v>
      </c>
      <c r="N144" s="75">
        <f t="shared" si="93"/>
        <v>0.3108988660924551</v>
      </c>
      <c r="O144" s="75">
        <f t="shared" si="93"/>
        <v>-0.17008421070683116</v>
      </c>
      <c r="P144" s="75">
        <f t="shared" si="93"/>
        <v>-0.6133686306754838</v>
      </c>
      <c r="Q144" s="75">
        <f t="shared" si="93"/>
        <v>-0.9874472669694982</v>
      </c>
      <c r="R144" s="75">
        <f t="shared" si="93"/>
        <v>-1.265610232288013</v>
      </c>
      <c r="S144" s="75">
        <f t="shared" si="93"/>
        <v>-1.4278672604100284</v>
      </c>
      <c r="T144" s="75">
        <f t="shared" si="93"/>
        <v>-1.4624415105472948</v>
      </c>
      <c r="U144" s="75">
        <f t="shared" si="93"/>
        <v>-1.3667728223887368</v>
      </c>
      <c r="V144" s="75">
        <f t="shared" si="93"/>
        <v>-1.148018680135753</v>
      </c>
      <c r="W144" s="75">
        <f t="shared" si="93"/>
        <v>-0.8230556157482711</v>
      </c>
      <c r="X144" s="75">
        <f t="shared" si="93"/>
        <v>-0.41781744027534573</v>
      </c>
      <c r="Y144" s="75">
        <f t="shared" si="93"/>
        <v>0.03480850119093154</v>
      </c>
      <c r="Z144" s="75">
        <f t="shared" si="93"/>
        <v>0.5000000000000011</v>
      </c>
    </row>
    <row r="145" spans="1:26" s="3" customFormat="1" ht="12.75">
      <c r="A145" s="199" t="s">
        <v>8</v>
      </c>
      <c r="B145" s="64">
        <f aca="true" t="shared" si="94" ref="B145:Z145">B37-B56*(B144-$I$2)</f>
        <v>-0.2753389218369937</v>
      </c>
      <c r="C145" s="64">
        <f t="shared" si="94"/>
        <v>-1.0042143202572111</v>
      </c>
      <c r="D145" s="64">
        <f t="shared" si="94"/>
        <v>-1.5669960563331884</v>
      </c>
      <c r="E145" s="64">
        <f t="shared" si="94"/>
        <v>-1.9040530852000703</v>
      </c>
      <c r="F145" s="64">
        <f t="shared" si="94"/>
        <v>-2.0454998003953913</v>
      </c>
      <c r="G145" s="64">
        <f t="shared" si="94"/>
        <v>-2.043241407377356</v>
      </c>
      <c r="H145" s="64">
        <f t="shared" si="94"/>
        <v>-1.9347170033624312</v>
      </c>
      <c r="I145" s="64">
        <f t="shared" si="94"/>
        <v>-1.7406154729237626</v>
      </c>
      <c r="J145" s="64">
        <f t="shared" si="94"/>
        <v>-1.4723456241684658</v>
      </c>
      <c r="K145" s="64">
        <f t="shared" si="94"/>
        <v>-1.1384339878322016</v>
      </c>
      <c r="L145" s="64">
        <f t="shared" si="94"/>
        <v>-0.7482291738827501</v>
      </c>
      <c r="M145" s="64">
        <f t="shared" si="94"/>
        <v>-0.3136278763400835</v>
      </c>
      <c r="N145" s="64">
        <f t="shared" si="94"/>
        <v>0.15041114786568138</v>
      </c>
      <c r="O145" s="64">
        <f t="shared" si="94"/>
        <v>0.6260779334343347</v>
      </c>
      <c r="P145" s="64">
        <f t="shared" si="94"/>
        <v>1.0933425086426232</v>
      </c>
      <c r="Q145" s="64">
        <f t="shared" si="94"/>
        <v>1.5307650826784895</v>
      </c>
      <c r="R145" s="64">
        <f t="shared" si="94"/>
        <v>1.9162170194354655</v>
      </c>
      <c r="S145" s="64">
        <f t="shared" si="94"/>
        <v>2.2271402541008234</v>
      </c>
      <c r="T145" s="64">
        <f t="shared" si="94"/>
        <v>2.4397916438495506</v>
      </c>
      <c r="U145" s="64">
        <f t="shared" si="94"/>
        <v>2.5267123643797103</v>
      </c>
      <c r="V145" s="64">
        <f t="shared" si="94"/>
        <v>2.4517877200297407</v>
      </c>
      <c r="W145" s="64">
        <f t="shared" si="94"/>
        <v>2.164161940280754</v>
      </c>
      <c r="X145" s="64">
        <f t="shared" si="94"/>
        <v>1.5997077948462934</v>
      </c>
      <c r="Y145" s="64">
        <f t="shared" si="94"/>
        <v>0.7138763867716206</v>
      </c>
      <c r="Z145" s="64">
        <f t="shared" si="94"/>
        <v>-0.43504063201822374</v>
      </c>
    </row>
    <row r="146" spans="1:26" s="3" customFormat="1" ht="12.75">
      <c r="A146" s="199" t="s">
        <v>9</v>
      </c>
      <c r="B146" s="75">
        <f aca="true" t="shared" si="95" ref="B146:Z146">B38+B56*(B143-$H$2)</f>
        <v>1.7604755043486935</v>
      </c>
      <c r="C146" s="75">
        <f t="shared" si="95"/>
        <v>1.609141519642888</v>
      </c>
      <c r="D146" s="75">
        <f t="shared" si="95"/>
        <v>1.3519577589289424</v>
      </c>
      <c r="E146" s="75">
        <f t="shared" si="95"/>
        <v>1.0481540653021724</v>
      </c>
      <c r="F146" s="75">
        <f t="shared" si="95"/>
        <v>0.7319693173913125</v>
      </c>
      <c r="G146" s="75">
        <f t="shared" si="95"/>
        <v>0.41600168476157373</v>
      </c>
      <c r="H146" s="75">
        <f t="shared" si="95"/>
        <v>0.10647149956184504</v>
      </c>
      <c r="I146" s="75">
        <f t="shared" si="95"/>
        <v>-0.18884649924344332</v>
      </c>
      <c r="J146" s="75">
        <f t="shared" si="95"/>
        <v>-0.45905182233751995</v>
      </c>
      <c r="K146" s="75">
        <f t="shared" si="95"/>
        <v>-0.6910229535117118</v>
      </c>
      <c r="L146" s="75">
        <f t="shared" si="95"/>
        <v>-0.8709162275103026</v>
      </c>
      <c r="M146" s="75">
        <f t="shared" si="95"/>
        <v>-0.9856555046857296</v>
      </c>
      <c r="N146" s="75">
        <f t="shared" si="95"/>
        <v>-1.0242490229863104</v>
      </c>
      <c r="O146" s="75">
        <f t="shared" si="95"/>
        <v>-0.9788721224853185</v>
      </c>
      <c r="P146" s="75">
        <f t="shared" si="95"/>
        <v>-0.8456627977836528</v>
      </c>
      <c r="Q146" s="75">
        <f t="shared" si="95"/>
        <v>-0.6251747721541443</v>
      </c>
      <c r="R146" s="75">
        <f t="shared" si="95"/>
        <v>-0.3224490736471941</v>
      </c>
      <c r="S146" s="75">
        <f t="shared" si="95"/>
        <v>0.05327781554844835</v>
      </c>
      <c r="T146" s="75">
        <f t="shared" si="95"/>
        <v>0.48906944890097614</v>
      </c>
      <c r="U146" s="75">
        <f t="shared" si="95"/>
        <v>0.9685065542296392</v>
      </c>
      <c r="V146" s="75">
        <f t="shared" si="95"/>
        <v>1.4704877134158176</v>
      </c>
      <c r="W146" s="75">
        <f t="shared" si="95"/>
        <v>1.964531558058928</v>
      </c>
      <c r="X146" s="75">
        <f t="shared" si="95"/>
        <v>2.4009116271318938</v>
      </c>
      <c r="Y146" s="75">
        <f t="shared" si="95"/>
        <v>2.7020496911665415</v>
      </c>
      <c r="Z146" s="75">
        <f t="shared" si="95"/>
        <v>2.7815841325835775</v>
      </c>
    </row>
    <row r="147" spans="1:26" s="3" customFormat="1" ht="12.75">
      <c r="A147" s="199" t="s">
        <v>10</v>
      </c>
      <c r="B147" s="64">
        <f aca="true" t="shared" si="96" ref="B147:Z147">B39-B60*(B144-$I$2)-B56*B146</f>
        <v>-2.9186635660841302</v>
      </c>
      <c r="C147" s="64">
        <f t="shared" si="96"/>
        <v>-2.5287045964161177</v>
      </c>
      <c r="D147" s="64">
        <f t="shared" si="96"/>
        <v>-1.6852699088667333</v>
      </c>
      <c r="E147" s="64">
        <f t="shared" si="96"/>
        <v>-0.8524179272757326</v>
      </c>
      <c r="F147" s="64">
        <f t="shared" si="96"/>
        <v>-0.2303079471392145</v>
      </c>
      <c r="G147" s="64">
        <f t="shared" si="96"/>
        <v>0.22727530474625818</v>
      </c>
      <c r="H147" s="64">
        <f t="shared" si="96"/>
        <v>0.6117716810748199</v>
      </c>
      <c r="I147" s="64">
        <f t="shared" si="96"/>
        <v>0.9771256889710646</v>
      </c>
      <c r="J147" s="64">
        <f t="shared" si="96"/>
        <v>1.3383537407814825</v>
      </c>
      <c r="K147" s="64">
        <f t="shared" si="96"/>
        <v>1.6867909029490238</v>
      </c>
      <c r="L147" s="64">
        <f t="shared" si="96"/>
        <v>2.0019531916960283</v>
      </c>
      <c r="M147" s="64">
        <f t="shared" si="96"/>
        <v>2.258728760585652</v>
      </c>
      <c r="N147" s="64">
        <f t="shared" si="96"/>
        <v>2.4318351469685537</v>
      </c>
      <c r="O147" s="64">
        <f t="shared" si="96"/>
        <v>2.4989273443659656</v>
      </c>
      <c r="P147" s="64">
        <f t="shared" si="96"/>
        <v>2.442895792575441</v>
      </c>
      <c r="Q147" s="64">
        <f t="shared" si="96"/>
        <v>2.25326036619858</v>
      </c>
      <c r="R147" s="64">
        <f t="shared" si="96"/>
        <v>1.926021967620002</v>
      </c>
      <c r="S147" s="64">
        <f t="shared" si="96"/>
        <v>1.4606818575498823</v>
      </c>
      <c r="T147" s="64">
        <f t="shared" si="96"/>
        <v>0.8522849837071576</v>
      </c>
      <c r="U147" s="64">
        <f t="shared" si="96"/>
        <v>0.07584497521862393</v>
      </c>
      <c r="V147" s="64">
        <f t="shared" si="96"/>
        <v>-0.9361684054962269</v>
      </c>
      <c r="W147" s="64">
        <f t="shared" si="96"/>
        <v>-2.3029096843007832</v>
      </c>
      <c r="X147" s="64">
        <f t="shared" si="96"/>
        <v>-4.110951851785812</v>
      </c>
      <c r="Y147" s="64">
        <f t="shared" si="96"/>
        <v>-6.104830629413108</v>
      </c>
      <c r="Z147" s="64">
        <f t="shared" si="96"/>
        <v>-7.352405092049269</v>
      </c>
    </row>
    <row r="148" spans="1:26" s="3" customFormat="1" ht="13.5" thickBot="1">
      <c r="A148" s="200" t="s">
        <v>11</v>
      </c>
      <c r="B148" s="127">
        <f aca="true" t="shared" si="97" ref="B148:Z148">B40+B60*(B143-$H$2)-B56*B145</f>
        <v>-0.029573472131092376</v>
      </c>
      <c r="C148" s="127">
        <f t="shared" si="97"/>
        <v>0.028360625340053347</v>
      </c>
      <c r="D148" s="127">
        <f t="shared" si="97"/>
        <v>-0.02365795429468054</v>
      </c>
      <c r="E148" s="127">
        <f t="shared" si="97"/>
        <v>-0.29857128237386327</v>
      </c>
      <c r="F148" s="127">
        <f t="shared" si="97"/>
        <v>-0.7177316651363672</v>
      </c>
      <c r="G148" s="127">
        <f t="shared" si="97"/>
        <v>-1.1431952892177895</v>
      </c>
      <c r="H148" s="127">
        <f t="shared" si="97"/>
        <v>-1.4716148295863087</v>
      </c>
      <c r="I148" s="127">
        <f t="shared" si="97"/>
        <v>-1.6451697391801678</v>
      </c>
      <c r="J148" s="127">
        <f t="shared" si="97"/>
        <v>-1.6375280044684952</v>
      </c>
      <c r="K148" s="127">
        <f t="shared" si="97"/>
        <v>-1.4426869497333572</v>
      </c>
      <c r="L148" s="127">
        <f t="shared" si="97"/>
        <v>-1.0697661263319447</v>
      </c>
      <c r="M148" s="127">
        <f t="shared" si="97"/>
        <v>-0.5412475211894843</v>
      </c>
      <c r="N148" s="127">
        <f t="shared" si="97"/>
        <v>0.10752703412502476</v>
      </c>
      <c r="O148" s="127">
        <f t="shared" si="97"/>
        <v>0.828897693135787</v>
      </c>
      <c r="P148" s="127">
        <f t="shared" si="97"/>
        <v>1.5641959590274435</v>
      </c>
      <c r="Q148" s="127">
        <f t="shared" si="97"/>
        <v>2.2462522411042944</v>
      </c>
      <c r="R148" s="127">
        <f t="shared" si="97"/>
        <v>2.803401488481656</v>
      </c>
      <c r="S148" s="127">
        <f t="shared" si="97"/>
        <v>3.1653057121352424</v>
      </c>
      <c r="T148" s="127">
        <f t="shared" si="97"/>
        <v>3.2711565748597446</v>
      </c>
      <c r="U148" s="127">
        <f t="shared" si="97"/>
        <v>3.0814556918260383</v>
      </c>
      <c r="V148" s="127">
        <f t="shared" si="97"/>
        <v>2.5957236752759454</v>
      </c>
      <c r="W148" s="127">
        <f t="shared" si="97"/>
        <v>1.8793238949887525</v>
      </c>
      <c r="X148" s="127">
        <f t="shared" si="97"/>
        <v>1.0968529441592798</v>
      </c>
      <c r="Y148" s="127">
        <f t="shared" si="97"/>
        <v>0.5140914155607826</v>
      </c>
      <c r="Z148" s="127">
        <f t="shared" si="97"/>
        <v>0.3486851621713376</v>
      </c>
    </row>
    <row r="149" spans="1:26" s="3" customFormat="1" ht="13.5" thickBot="1">
      <c r="A149" s="201"/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195"/>
    </row>
    <row r="150" spans="1:26" s="14" customFormat="1" ht="12.75">
      <c r="A150" s="43" t="s">
        <v>100</v>
      </c>
      <c r="B150" s="180">
        <f>$J$8*B147</f>
        <v>-2.9186635660841302</v>
      </c>
      <c r="C150" s="180">
        <f>$J$8*C147</f>
        <v>-2.5287045964161177</v>
      </c>
      <c r="D150" s="180">
        <f aca="true" t="shared" si="98" ref="D150:Z150">$J$8*D147</f>
        <v>-1.6852699088667333</v>
      </c>
      <c r="E150" s="180">
        <f t="shared" si="98"/>
        <v>-0.8524179272757326</v>
      </c>
      <c r="F150" s="180">
        <f t="shared" si="98"/>
        <v>-0.2303079471392145</v>
      </c>
      <c r="G150" s="180">
        <f t="shared" si="98"/>
        <v>0.22727530474625818</v>
      </c>
      <c r="H150" s="180">
        <f t="shared" si="98"/>
        <v>0.6117716810748199</v>
      </c>
      <c r="I150" s="180">
        <f t="shared" si="98"/>
        <v>0.9771256889710646</v>
      </c>
      <c r="J150" s="180">
        <f t="shared" si="98"/>
        <v>1.3383537407814825</v>
      </c>
      <c r="K150" s="180">
        <f t="shared" si="98"/>
        <v>1.6867909029490238</v>
      </c>
      <c r="L150" s="180">
        <f t="shared" si="98"/>
        <v>2.0019531916960283</v>
      </c>
      <c r="M150" s="180">
        <f t="shared" si="98"/>
        <v>2.258728760585652</v>
      </c>
      <c r="N150" s="180">
        <f t="shared" si="98"/>
        <v>2.4318351469685537</v>
      </c>
      <c r="O150" s="180">
        <f t="shared" si="98"/>
        <v>2.4989273443659656</v>
      </c>
      <c r="P150" s="180">
        <f t="shared" si="98"/>
        <v>2.442895792575441</v>
      </c>
      <c r="Q150" s="180">
        <f t="shared" si="98"/>
        <v>2.25326036619858</v>
      </c>
      <c r="R150" s="180">
        <f t="shared" si="98"/>
        <v>1.926021967620002</v>
      </c>
      <c r="S150" s="180">
        <f t="shared" si="98"/>
        <v>1.4606818575498823</v>
      </c>
      <c r="T150" s="180">
        <f t="shared" si="98"/>
        <v>0.8522849837071576</v>
      </c>
      <c r="U150" s="180">
        <f t="shared" si="98"/>
        <v>0.07584497521862393</v>
      </c>
      <c r="V150" s="180">
        <f t="shared" si="98"/>
        <v>-0.9361684054962269</v>
      </c>
      <c r="W150" s="180">
        <f t="shared" si="98"/>
        <v>-2.3029096843007832</v>
      </c>
      <c r="X150" s="180">
        <f t="shared" si="98"/>
        <v>-4.110951851785812</v>
      </c>
      <c r="Y150" s="180">
        <f t="shared" si="98"/>
        <v>-6.104830629413108</v>
      </c>
      <c r="Z150" s="180">
        <f t="shared" si="98"/>
        <v>-7.352405092049269</v>
      </c>
    </row>
    <row r="151" spans="1:26" s="14" customFormat="1" ht="12.75">
      <c r="A151" s="44" t="s">
        <v>101</v>
      </c>
      <c r="B151" s="181">
        <f>$J$8*B148</f>
        <v>-0.029573472131092376</v>
      </c>
      <c r="C151" s="181">
        <f>$J$8*C148</f>
        <v>0.028360625340053347</v>
      </c>
      <c r="D151" s="181">
        <f aca="true" t="shared" si="99" ref="D151:Z151">$J$8*D148</f>
        <v>-0.02365795429468054</v>
      </c>
      <c r="E151" s="181">
        <f t="shared" si="99"/>
        <v>-0.29857128237386327</v>
      </c>
      <c r="F151" s="181">
        <f t="shared" si="99"/>
        <v>-0.7177316651363672</v>
      </c>
      <c r="G151" s="181">
        <f t="shared" si="99"/>
        <v>-1.1431952892177895</v>
      </c>
      <c r="H151" s="181">
        <f t="shared" si="99"/>
        <v>-1.4716148295863087</v>
      </c>
      <c r="I151" s="181">
        <f t="shared" si="99"/>
        <v>-1.6451697391801678</v>
      </c>
      <c r="J151" s="181">
        <f t="shared" si="99"/>
        <v>-1.6375280044684952</v>
      </c>
      <c r="K151" s="181">
        <f t="shared" si="99"/>
        <v>-1.4426869497333572</v>
      </c>
      <c r="L151" s="181">
        <f t="shared" si="99"/>
        <v>-1.0697661263319447</v>
      </c>
      <c r="M151" s="181">
        <f t="shared" si="99"/>
        <v>-0.5412475211894843</v>
      </c>
      <c r="N151" s="181">
        <f t="shared" si="99"/>
        <v>0.10752703412502476</v>
      </c>
      <c r="O151" s="181">
        <f t="shared" si="99"/>
        <v>0.828897693135787</v>
      </c>
      <c r="P151" s="181">
        <f t="shared" si="99"/>
        <v>1.5641959590274435</v>
      </c>
      <c r="Q151" s="181">
        <f t="shared" si="99"/>
        <v>2.2462522411042944</v>
      </c>
      <c r="R151" s="181">
        <f t="shared" si="99"/>
        <v>2.803401488481656</v>
      </c>
      <c r="S151" s="181">
        <f t="shared" si="99"/>
        <v>3.1653057121352424</v>
      </c>
      <c r="T151" s="181">
        <f t="shared" si="99"/>
        <v>3.2711565748597446</v>
      </c>
      <c r="U151" s="181">
        <f t="shared" si="99"/>
        <v>3.0814556918260383</v>
      </c>
      <c r="V151" s="181">
        <f t="shared" si="99"/>
        <v>2.5957236752759454</v>
      </c>
      <c r="W151" s="181">
        <f t="shared" si="99"/>
        <v>1.8793238949887525</v>
      </c>
      <c r="X151" s="181">
        <f t="shared" si="99"/>
        <v>1.0968529441592798</v>
      </c>
      <c r="Y151" s="181">
        <f t="shared" si="99"/>
        <v>0.5140914155607826</v>
      </c>
      <c r="Z151" s="181">
        <f t="shared" si="99"/>
        <v>0.3486851621713376</v>
      </c>
    </row>
    <row r="152" spans="1:26" s="14" customFormat="1" ht="13.5" thickBot="1">
      <c r="A152" s="177" t="s">
        <v>102</v>
      </c>
      <c r="B152" s="182">
        <f>$L$8*B60</f>
        <v>0.1830960352824036</v>
      </c>
      <c r="C152" s="182">
        <f>$L$8*C60</f>
        <v>-0.18006747915045748</v>
      </c>
      <c r="D152" s="182">
        <f aca="true" t="shared" si="100" ref="D152:Z152">$L$8*D60</f>
        <v>-0.442824627386211</v>
      </c>
      <c r="E152" s="182">
        <f t="shared" si="100"/>
        <v>-0.5195162211185085</v>
      </c>
      <c r="F152" s="182">
        <f t="shared" si="100"/>
        <v>-0.47368093838821357</v>
      </c>
      <c r="G152" s="182">
        <f t="shared" si="100"/>
        <v>-0.3875924623456802</v>
      </c>
      <c r="H152" s="182">
        <f t="shared" si="100"/>
        <v>-0.30392644885262166</v>
      </c>
      <c r="I152" s="182">
        <f t="shared" si="100"/>
        <v>-0.2353812389934406</v>
      </c>
      <c r="J152" s="182">
        <f t="shared" si="100"/>
        <v>-0.18199118427742317</v>
      </c>
      <c r="K152" s="182">
        <f t="shared" si="100"/>
        <v>-0.14016079212817462</v>
      </c>
      <c r="L152" s="182">
        <f t="shared" si="100"/>
        <v>-0.10591156394039548</v>
      </c>
      <c r="M152" s="182">
        <f t="shared" si="100"/>
        <v>-0.07567537036488409</v>
      </c>
      <c r="N152" s="182">
        <f t="shared" si="100"/>
        <v>-0.046241644067445555</v>
      </c>
      <c r="O152" s="182">
        <f t="shared" si="100"/>
        <v>-0.014439744623295635</v>
      </c>
      <c r="P152" s="182">
        <f t="shared" si="100"/>
        <v>0.023284401063493623</v>
      </c>
      <c r="Q152" s="182">
        <f t="shared" si="100"/>
        <v>0.07138995622330796</v>
      </c>
      <c r="R152" s="182">
        <f t="shared" si="100"/>
        <v>0.13589082482531686</v>
      </c>
      <c r="S152" s="182">
        <f t="shared" si="100"/>
        <v>0.2250999658188833</v>
      </c>
      <c r="T152" s="182">
        <f t="shared" si="100"/>
        <v>0.35012977695635117</v>
      </c>
      <c r="U152" s="182">
        <f t="shared" si="100"/>
        <v>0.5237996765284393</v>
      </c>
      <c r="V152" s="182">
        <f t="shared" si="100"/>
        <v>0.753805974522109</v>
      </c>
      <c r="W152" s="182">
        <f t="shared" si="100"/>
        <v>1.0203305702582046</v>
      </c>
      <c r="X152" s="182">
        <f t="shared" si="100"/>
        <v>1.2262913819547168</v>
      </c>
      <c r="Y152" s="182">
        <f t="shared" si="100"/>
        <v>1.1510042448077216</v>
      </c>
      <c r="Z152" s="182">
        <f t="shared" si="100"/>
        <v>0.5717580924997566</v>
      </c>
    </row>
    <row r="153" spans="1:26" s="14" customFormat="1" ht="13.5" thickBot="1">
      <c r="A153" s="178"/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</row>
    <row r="154" spans="1:26" s="14" customFormat="1" ht="12.75">
      <c r="A154" s="43" t="s">
        <v>103</v>
      </c>
      <c r="B154" s="180">
        <f aca="true" t="shared" si="101" ref="B154:Z154">B145*B150+B151*B146+B152*B56</f>
        <v>0.8390372879365393</v>
      </c>
      <c r="C154" s="180">
        <f t="shared" si="101"/>
        <v>2.4990091870705746</v>
      </c>
      <c r="D154" s="180">
        <f t="shared" si="101"/>
        <v>2.4354137219846024</v>
      </c>
      <c r="E154" s="180">
        <f t="shared" si="101"/>
        <v>1.1738936645121942</v>
      </c>
      <c r="F154" s="180">
        <f t="shared" si="101"/>
        <v>-0.11668673452398373</v>
      </c>
      <c r="G154" s="180">
        <f t="shared" si="101"/>
        <v>-0.948080090053315</v>
      </c>
      <c r="H154" s="180">
        <f t="shared" si="101"/>
        <v>-1.3200954842478791</v>
      </c>
      <c r="I154" s="180">
        <f t="shared" si="101"/>
        <v>-1.358692311780853</v>
      </c>
      <c r="J154" s="180">
        <f t="shared" si="101"/>
        <v>-1.1852288297301856</v>
      </c>
      <c r="K154" s="180">
        <f t="shared" si="101"/>
        <v>-0.8920873566272812</v>
      </c>
      <c r="L154" s="180">
        <f t="shared" si="101"/>
        <v>-0.5395338216789161</v>
      </c>
      <c r="M154" s="180">
        <f t="shared" si="101"/>
        <v>-0.1542446862527216</v>
      </c>
      <c r="N154" s="180">
        <f t="shared" si="101"/>
        <v>0.26891156315208914</v>
      </c>
      <c r="O154" s="180">
        <f t="shared" si="101"/>
        <v>0.7573805520035364</v>
      </c>
      <c r="P154" s="180">
        <f t="shared" si="101"/>
        <v>1.3413179413395298</v>
      </c>
      <c r="Q154" s="180">
        <f t="shared" si="101"/>
        <v>2.0246944169181837</v>
      </c>
      <c r="R154" s="180">
        <f t="shared" si="101"/>
        <v>2.7510920493832445</v>
      </c>
      <c r="S154" s="180">
        <f t="shared" si="101"/>
        <v>3.3708146210048153</v>
      </c>
      <c r="T154" s="180">
        <f t="shared" si="101"/>
        <v>3.619425082430355</v>
      </c>
      <c r="U154" s="180">
        <f t="shared" si="101"/>
        <v>3.129839838771877</v>
      </c>
      <c r="V154" s="180">
        <f t="shared" si="101"/>
        <v>1.544162389344276</v>
      </c>
      <c r="W154" s="180">
        <f t="shared" si="101"/>
        <v>-1.097431891384512</v>
      </c>
      <c r="X154" s="180">
        <f t="shared" si="101"/>
        <v>-3.4629568414873977</v>
      </c>
      <c r="Y154" s="180">
        <f t="shared" si="101"/>
        <v>-2.2756713367319024</v>
      </c>
      <c r="Z154" s="180">
        <f t="shared" si="101"/>
        <v>4.600109838546345</v>
      </c>
    </row>
    <row r="155" spans="1:26" s="13" customFormat="1" ht="12.75">
      <c r="A155" s="44" t="s">
        <v>104</v>
      </c>
      <c r="B155" s="181">
        <f>B146*$K$8</f>
        <v>17.270264697660686</v>
      </c>
      <c r="C155" s="181">
        <f>C146*$K$8</f>
        <v>15.785678307696731</v>
      </c>
      <c r="D155" s="181">
        <f aca="true" t="shared" si="102" ref="D155:Z155">D146*$K$8</f>
        <v>13.262705615092926</v>
      </c>
      <c r="E155" s="181">
        <f t="shared" si="102"/>
        <v>10.282391380614312</v>
      </c>
      <c r="F155" s="181">
        <f t="shared" si="102"/>
        <v>7.1806190036087765</v>
      </c>
      <c r="G155" s="181">
        <f t="shared" si="102"/>
        <v>4.080976527511038</v>
      </c>
      <c r="H155" s="181">
        <f t="shared" si="102"/>
        <v>1.0444854107016999</v>
      </c>
      <c r="I155" s="181">
        <f t="shared" si="102"/>
        <v>-1.8525841575781792</v>
      </c>
      <c r="J155" s="181">
        <f t="shared" si="102"/>
        <v>-4.503298377131071</v>
      </c>
      <c r="K155" s="181">
        <f t="shared" si="102"/>
        <v>-6.778935173949893</v>
      </c>
      <c r="L155" s="181">
        <f t="shared" si="102"/>
        <v>-8.543688191876068</v>
      </c>
      <c r="M155" s="181">
        <f t="shared" si="102"/>
        <v>-9.669280500967007</v>
      </c>
      <c r="N155" s="181">
        <f t="shared" si="102"/>
        <v>-10.047882915495705</v>
      </c>
      <c r="O155" s="181">
        <f t="shared" si="102"/>
        <v>-9.602735521580975</v>
      </c>
      <c r="P155" s="181">
        <f t="shared" si="102"/>
        <v>-8.295952046257634</v>
      </c>
      <c r="Q155" s="181">
        <f t="shared" si="102"/>
        <v>-6.132964514832156</v>
      </c>
      <c r="R155" s="181">
        <f t="shared" si="102"/>
        <v>-3.1632254124789743</v>
      </c>
      <c r="S155" s="181">
        <f t="shared" si="102"/>
        <v>0.5226553705302783</v>
      </c>
      <c r="T155" s="181">
        <f t="shared" si="102"/>
        <v>4.797771293718577</v>
      </c>
      <c r="U155" s="181">
        <f t="shared" si="102"/>
        <v>9.501049296992761</v>
      </c>
      <c r="V155" s="181">
        <f t="shared" si="102"/>
        <v>14.425484468609172</v>
      </c>
      <c r="W155" s="181">
        <f t="shared" si="102"/>
        <v>19.272054584558084</v>
      </c>
      <c r="X155" s="181">
        <f t="shared" si="102"/>
        <v>23.55294306216388</v>
      </c>
      <c r="Y155" s="181">
        <f t="shared" si="102"/>
        <v>26.507107470343772</v>
      </c>
      <c r="Z155" s="181">
        <f t="shared" si="102"/>
        <v>27.287340340644896</v>
      </c>
    </row>
    <row r="156" spans="1:26" s="13" customFormat="1" ht="13.5" thickBot="1">
      <c r="A156" s="177" t="s">
        <v>105</v>
      </c>
      <c r="B156" s="182">
        <f>SUM(B154:B155)</f>
        <v>18.109301985597224</v>
      </c>
      <c r="C156" s="182">
        <f>SUM(C154:C155)</f>
        <v>18.284687494767304</v>
      </c>
      <c r="D156" s="182">
        <f aca="true" t="shared" si="103" ref="D156:Z156">SUM(D154:D155)</f>
        <v>15.698119337077529</v>
      </c>
      <c r="E156" s="182">
        <f t="shared" si="103"/>
        <v>11.456285045126506</v>
      </c>
      <c r="F156" s="182">
        <f t="shared" si="103"/>
        <v>7.063932269084793</v>
      </c>
      <c r="G156" s="182">
        <f t="shared" si="103"/>
        <v>3.132896437457723</v>
      </c>
      <c r="H156" s="182">
        <f t="shared" si="103"/>
        <v>-0.2756100735461793</v>
      </c>
      <c r="I156" s="182">
        <f t="shared" si="103"/>
        <v>-3.2112764693590323</v>
      </c>
      <c r="J156" s="182">
        <f t="shared" si="103"/>
        <v>-5.688527206861257</v>
      </c>
      <c r="K156" s="182">
        <f t="shared" si="103"/>
        <v>-7.671022530577175</v>
      </c>
      <c r="L156" s="182">
        <f t="shared" si="103"/>
        <v>-9.083222013554984</v>
      </c>
      <c r="M156" s="182">
        <f t="shared" si="103"/>
        <v>-9.82352518721973</v>
      </c>
      <c r="N156" s="182">
        <f t="shared" si="103"/>
        <v>-9.778971352343616</v>
      </c>
      <c r="O156" s="182">
        <f t="shared" si="103"/>
        <v>-8.84535496957744</v>
      </c>
      <c r="P156" s="182">
        <f t="shared" si="103"/>
        <v>-6.954634104918104</v>
      </c>
      <c r="Q156" s="182">
        <f t="shared" si="103"/>
        <v>-4.108270097913972</v>
      </c>
      <c r="R156" s="182">
        <f t="shared" si="103"/>
        <v>-0.4121333630957298</v>
      </c>
      <c r="S156" s="182">
        <f t="shared" si="103"/>
        <v>3.8934699915350937</v>
      </c>
      <c r="T156" s="182">
        <f t="shared" si="103"/>
        <v>8.417196376148931</v>
      </c>
      <c r="U156" s="182">
        <f t="shared" si="103"/>
        <v>12.630889135764638</v>
      </c>
      <c r="V156" s="182">
        <f t="shared" si="103"/>
        <v>15.969646857953448</v>
      </c>
      <c r="W156" s="182">
        <f t="shared" si="103"/>
        <v>18.17462269317357</v>
      </c>
      <c r="X156" s="182">
        <f t="shared" si="103"/>
        <v>20.089986220676483</v>
      </c>
      <c r="Y156" s="182">
        <f t="shared" si="103"/>
        <v>24.23143613361187</v>
      </c>
      <c r="Z156" s="182">
        <f t="shared" si="103"/>
        <v>31.88745017919124</v>
      </c>
    </row>
    <row r="157" spans="1:26" s="13" customFormat="1" ht="13.5" thickBot="1">
      <c r="A157" s="185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s="13" customFormat="1" ht="13.5" thickBot="1">
      <c r="A158" s="36" t="s">
        <v>106</v>
      </c>
      <c r="B158" s="187">
        <f aca="true" t="shared" si="104" ref="B158:Z158">$J$8*(B150^2+B151^2)/2+(B56^2)*$L$8/2</f>
        <v>4.373870989991946</v>
      </c>
      <c r="C158" s="187">
        <f t="shared" si="104"/>
        <v>3.3115952470488472</v>
      </c>
      <c r="D158" s="187">
        <f t="shared" si="104"/>
        <v>1.497025026924639</v>
      </c>
      <c r="E158" s="187">
        <f t="shared" si="104"/>
        <v>0.4422496689877495</v>
      </c>
      <c r="F158" s="187">
        <f t="shared" si="104"/>
        <v>0.2927738885380914</v>
      </c>
      <c r="G158" s="187">
        <f t="shared" si="104"/>
        <v>0.6794947884813153</v>
      </c>
      <c r="H158" s="187">
        <f t="shared" si="104"/>
        <v>1.2721649184023271</v>
      </c>
      <c r="I158" s="187">
        <f t="shared" si="104"/>
        <v>1.8395900757039265</v>
      </c>
      <c r="J158" s="187">
        <f t="shared" si="104"/>
        <v>2.253367370955363</v>
      </c>
      <c r="K158" s="187">
        <f t="shared" si="104"/>
        <v>2.4882122027450295</v>
      </c>
      <c r="L158" s="187">
        <f t="shared" si="104"/>
        <v>2.607906649265715</v>
      </c>
      <c r="M158" s="187">
        <f t="shared" si="104"/>
        <v>2.7347123717173587</v>
      </c>
      <c r="N158" s="187">
        <f t="shared" si="104"/>
        <v>3.003873861164826</v>
      </c>
      <c r="O158" s="187">
        <f t="shared" si="104"/>
        <v>3.5090083896785895</v>
      </c>
      <c r="P158" s="187">
        <f t="shared" si="104"/>
        <v>4.250139015124407</v>
      </c>
      <c r="Q158" s="187">
        <f t="shared" si="104"/>
        <v>5.101516844927195</v>
      </c>
      <c r="R158" s="187">
        <f t="shared" si="104"/>
        <v>5.818683211439591</v>
      </c>
      <c r="S158" s="187">
        <f t="shared" si="104"/>
        <v>6.102011073172576</v>
      </c>
      <c r="T158" s="187">
        <f t="shared" si="104"/>
        <v>5.728010555647885</v>
      </c>
      <c r="U158" s="187">
        <f t="shared" si="104"/>
        <v>4.754452040386068</v>
      </c>
      <c r="V158" s="187">
        <f t="shared" si="104"/>
        <v>3.8075405744156368</v>
      </c>
      <c r="W158" s="187">
        <f t="shared" si="104"/>
        <v>4.435784513394377</v>
      </c>
      <c r="X158" s="187">
        <f t="shared" si="104"/>
        <v>9.128085961553834</v>
      </c>
      <c r="Y158" s="187">
        <f t="shared" si="104"/>
        <v>18.9480441817805</v>
      </c>
      <c r="Z158" s="187">
        <f t="shared" si="104"/>
        <v>27.37465480251981</v>
      </c>
    </row>
    <row r="159" spans="1:26" s="13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s="13" customFormat="1" ht="13.5" thickBo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s="13" customFormat="1" ht="13.5" thickBot="1">
      <c r="A161" s="203" t="s">
        <v>108</v>
      </c>
      <c r="B161" s="18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s="13" customFormat="1" ht="12.75">
      <c r="A162" s="122" t="s">
        <v>109</v>
      </c>
      <c r="B162" s="71">
        <f>$F$2+($H$9-$F$2)*COS(B55)-($I$9-$F$3)*SIN(B55)</f>
        <v>7.5</v>
      </c>
      <c r="C162" s="71">
        <f>$F$2+($H$9-$F$2)*COS(C55)-($I$9-$F$3)*SIN(C55)</f>
        <v>7.475203036388989</v>
      </c>
      <c r="D162" s="71">
        <f aca="true" t="shared" si="105" ref="D162:Z162">$F$2+($H$9-$F$2)*COS(D55)-($I$9-$F$3)*SIN(D55)</f>
        <v>7.432178278551248</v>
      </c>
      <c r="E162" s="71">
        <f t="shared" si="105"/>
        <v>7.387875600497208</v>
      </c>
      <c r="F162" s="71">
        <f t="shared" si="105"/>
        <v>7.356803811857703</v>
      </c>
      <c r="G162" s="71">
        <f t="shared" si="105"/>
        <v>7.344183461495454</v>
      </c>
      <c r="H162" s="71">
        <f t="shared" si="105"/>
        <v>7.348342497547079</v>
      </c>
      <c r="I162" s="71">
        <f t="shared" si="105"/>
        <v>7.364773446094953</v>
      </c>
      <c r="J162" s="71">
        <f t="shared" si="105"/>
        <v>7.388565702212203</v>
      </c>
      <c r="K162" s="71">
        <f t="shared" si="105"/>
        <v>7.415392722538175</v>
      </c>
      <c r="L162" s="71">
        <f t="shared" si="105"/>
        <v>7.441785040008576</v>
      </c>
      <c r="M162" s="71">
        <f t="shared" si="105"/>
        <v>7.46513622121389</v>
      </c>
      <c r="N162" s="71">
        <f t="shared" si="105"/>
        <v>7.483637826032437</v>
      </c>
      <c r="O162" s="71">
        <f t="shared" si="105"/>
        <v>7.496215422658065</v>
      </c>
      <c r="P162" s="71">
        <f t="shared" si="105"/>
        <v>7.502487542673253</v>
      </c>
      <c r="Q162" s="71">
        <f t="shared" si="105"/>
        <v>7.502751140842785</v>
      </c>
      <c r="R162" s="71">
        <f t="shared" si="105"/>
        <v>7.497989482537893</v>
      </c>
      <c r="S162" s="71">
        <f t="shared" si="105"/>
        <v>7.489890006841655</v>
      </c>
      <c r="T162" s="71">
        <f t="shared" si="105"/>
        <v>7.480839707763899</v>
      </c>
      <c r="U162" s="71">
        <f t="shared" si="105"/>
        <v>7.473815701143406</v>
      </c>
      <c r="V162" s="71">
        <f t="shared" si="105"/>
        <v>7.471978350562436</v>
      </c>
      <c r="W162" s="71">
        <f t="shared" si="105"/>
        <v>7.477586514293549</v>
      </c>
      <c r="X162" s="71">
        <f t="shared" si="105"/>
        <v>7.489763892535539</v>
      </c>
      <c r="Y162" s="71">
        <f t="shared" si="105"/>
        <v>7.501547600064524</v>
      </c>
      <c r="Z162" s="71">
        <f t="shared" si="105"/>
        <v>7.5</v>
      </c>
    </row>
    <row r="163" spans="1:26" s="3" customFormat="1" ht="12.75">
      <c r="A163" s="42" t="s">
        <v>110</v>
      </c>
      <c r="B163" s="75">
        <f>$F$3+($H$9-$F$2)*SIN(B55)+($I$9-$F$3)*COS(B55)</f>
        <v>1.1</v>
      </c>
      <c r="C163" s="75">
        <f>$F$3+($H$9-$F$2)*SIN(C55)+($I$9-$F$3)*COS(C55)</f>
        <v>1.2894408427100534</v>
      </c>
      <c r="D163" s="75">
        <f aca="true" t="shared" si="106" ref="D163:Z163">$F$3+($H$9-$F$2)*SIN(D55)+($I$9-$F$3)*COS(D55)</f>
        <v>1.4570179191738357</v>
      </c>
      <c r="E163" s="75">
        <f t="shared" si="106"/>
        <v>1.577755413254186</v>
      </c>
      <c r="F163" s="75">
        <f t="shared" si="106"/>
        <v>1.6473665237934438</v>
      </c>
      <c r="G163" s="75">
        <f t="shared" si="106"/>
        <v>1.6731796356412587</v>
      </c>
      <c r="H163" s="75">
        <f t="shared" si="106"/>
        <v>1.6648101302691654</v>
      </c>
      <c r="I163" s="75">
        <f t="shared" si="106"/>
        <v>1.6303914980661665</v>
      </c>
      <c r="J163" s="75">
        <f t="shared" si="106"/>
        <v>1.5760948625356184</v>
      </c>
      <c r="K163" s="75">
        <f t="shared" si="106"/>
        <v>1.5066196215959005</v>
      </c>
      <c r="L163" s="75">
        <f t="shared" si="106"/>
        <v>1.4257415864200587</v>
      </c>
      <c r="M163" s="75">
        <f t="shared" si="106"/>
        <v>1.336713310231544</v>
      </c>
      <c r="N163" s="75">
        <f t="shared" si="106"/>
        <v>1.2425258773115626</v>
      </c>
      <c r="O163" s="75">
        <f t="shared" si="106"/>
        <v>1.1460801458109433</v>
      </c>
      <c r="P163" s="75">
        <f t="shared" si="106"/>
        <v>1.0503108746861878</v>
      </c>
      <c r="Q163" s="75">
        <f t="shared" si="106"/>
        <v>0.9582985768143618</v>
      </c>
      <c r="R163" s="75">
        <f t="shared" si="106"/>
        <v>0.8734001966594909</v>
      </c>
      <c r="S163" s="75">
        <f t="shared" si="106"/>
        <v>0.7994313895112888</v>
      </c>
      <c r="T163" s="75">
        <f t="shared" si="106"/>
        <v>0.7409367646505339</v>
      </c>
      <c r="U163" s="75">
        <f t="shared" si="106"/>
        <v>0.7035758460193012</v>
      </c>
      <c r="V163" s="75">
        <f t="shared" si="106"/>
        <v>0.6945826863527694</v>
      </c>
      <c r="W163" s="75">
        <f t="shared" si="106"/>
        <v>0.7229835875298339</v>
      </c>
      <c r="X163" s="75">
        <f t="shared" si="106"/>
        <v>0.798496787873344</v>
      </c>
      <c r="Y163" s="75">
        <f t="shared" si="106"/>
        <v>0.9268234686496445</v>
      </c>
      <c r="Z163" s="75">
        <f t="shared" si="106"/>
        <v>1.1000000000000005</v>
      </c>
    </row>
    <row r="164" spans="1:26" s="3" customFormat="1" ht="12.75">
      <c r="A164" s="44" t="s">
        <v>111</v>
      </c>
      <c r="B164" s="64">
        <f aca="true" t="shared" si="107" ref="B164:Z164">-B56*(B163-$F$3)</f>
        <v>-0.0477776493502007</v>
      </c>
      <c r="C164" s="64">
        <f t="shared" si="107"/>
        <v>-0.13821799852883726</v>
      </c>
      <c r="D164" s="64">
        <f t="shared" si="107"/>
        <v>-0.17897121021513152</v>
      </c>
      <c r="E164" s="64">
        <f t="shared" si="107"/>
        <v>-0.1514757513701004</v>
      </c>
      <c r="F164" s="64">
        <f t="shared" si="107"/>
        <v>-0.08531319045177489</v>
      </c>
      <c r="G164" s="64">
        <f t="shared" si="107"/>
        <v>-0.014121433568980634</v>
      </c>
      <c r="H164" s="64">
        <f t="shared" si="107"/>
        <v>0.044173821161163085</v>
      </c>
      <c r="I164" s="64">
        <f t="shared" si="107"/>
        <v>0.0841568368121546</v>
      </c>
      <c r="J164" s="64">
        <f t="shared" si="107"/>
        <v>0.10629854289612065</v>
      </c>
      <c r="K164" s="64">
        <f t="shared" si="107"/>
        <v>0.11307407241482788</v>
      </c>
      <c r="L164" s="64">
        <f t="shared" si="107"/>
        <v>0.10736553858291566</v>
      </c>
      <c r="M164" s="64">
        <f t="shared" si="107"/>
        <v>0.09197898974910025</v>
      </c>
      <c r="N164" s="64">
        <f t="shared" si="107"/>
        <v>0.06960259327447377</v>
      </c>
      <c r="O164" s="64">
        <f t="shared" si="107"/>
        <v>0.04291563230074463</v>
      </c>
      <c r="P164" s="64">
        <f t="shared" si="107"/>
        <v>0.014739384426194446</v>
      </c>
      <c r="Q164" s="64">
        <f t="shared" si="107"/>
        <v>-0.01180984608741407</v>
      </c>
      <c r="R164" s="64">
        <f t="shared" si="107"/>
        <v>-0.03319375805544061</v>
      </c>
      <c r="S164" s="64">
        <f t="shared" si="107"/>
        <v>-0.04541468899658929</v>
      </c>
      <c r="T164" s="64">
        <f t="shared" si="107"/>
        <v>-0.04424302578436093</v>
      </c>
      <c r="U164" s="64">
        <f t="shared" si="107"/>
        <v>-0.026149986833269686</v>
      </c>
      <c r="V164" s="64">
        <f t="shared" si="107"/>
        <v>0.009103623793105219</v>
      </c>
      <c r="W164" s="64">
        <f t="shared" si="107"/>
        <v>0.052791588679203895</v>
      </c>
      <c r="X164" s="64">
        <f t="shared" si="107"/>
        <v>0.07885972163966402</v>
      </c>
      <c r="Y164" s="64">
        <f t="shared" si="107"/>
        <v>0.04407884603410105</v>
      </c>
      <c r="Z164" s="64">
        <f t="shared" si="107"/>
        <v>-0.0754895771036745</v>
      </c>
    </row>
    <row r="165" spans="1:26" s="3" customFormat="1" ht="12.75">
      <c r="A165" s="42" t="s">
        <v>112</v>
      </c>
      <c r="B165" s="75">
        <f aca="true" t="shared" si="108" ref="B165:Z165">B56*(B162-$F$2)</f>
        <v>0.7166647402530099</v>
      </c>
      <c r="C165" s="75">
        <f t="shared" si="108"/>
        <v>0.7044603975175868</v>
      </c>
      <c r="D165" s="75">
        <f t="shared" si="108"/>
        <v>0.56085039339266</v>
      </c>
      <c r="E165" s="75">
        <f t="shared" si="108"/>
        <v>0.3638728336778948</v>
      </c>
      <c r="F165" s="75">
        <f t="shared" si="108"/>
        <v>0.1788063759127031</v>
      </c>
      <c r="G165" s="75">
        <f t="shared" si="108"/>
        <v>0.028197224709491965</v>
      </c>
      <c r="H165" s="75">
        <f t="shared" si="108"/>
        <v>-0.08959165578076506</v>
      </c>
      <c r="I165" s="75">
        <f t="shared" si="108"/>
        <v>-0.18219632806107355</v>
      </c>
      <c r="J165" s="75">
        <f t="shared" si="108"/>
        <v>-0.2562121630646548</v>
      </c>
      <c r="K165" s="75">
        <f t="shared" si="108"/>
        <v>-0.3159060809755992</v>
      </c>
      <c r="L165" s="75">
        <f t="shared" si="108"/>
        <v>-0.36359621018694577</v>
      </c>
      <c r="M165" s="75">
        <f t="shared" si="108"/>
        <v>-0.40022697463131973</v>
      </c>
      <c r="N165" s="75">
        <f t="shared" si="108"/>
        <v>-0.4257897809366544</v>
      </c>
      <c r="O165" s="75">
        <f t="shared" si="108"/>
        <v>-0.43956028771081984</v>
      </c>
      <c r="P165" s="75">
        <f t="shared" si="108"/>
        <v>-0.44017802562890346</v>
      </c>
      <c r="Q165" s="75">
        <f t="shared" si="108"/>
        <v>-0.4255792326807515</v>
      </c>
      <c r="R165" s="75">
        <f t="shared" si="108"/>
        <v>-0.39276443675996564</v>
      </c>
      <c r="S165" s="75">
        <f t="shared" si="108"/>
        <v>-0.33735533758234015</v>
      </c>
      <c r="T165" s="75">
        <f t="shared" si="108"/>
        <v>-0.25289898539529954</v>
      </c>
      <c r="U165" s="75">
        <f t="shared" si="108"/>
        <v>-0.13001727646686875</v>
      </c>
      <c r="V165" s="75">
        <f t="shared" si="108"/>
        <v>0.04387549931302814</v>
      </c>
      <c r="W165" s="75">
        <f t="shared" si="108"/>
        <v>0.28158670746241254</v>
      </c>
      <c r="X165" s="75">
        <f t="shared" si="108"/>
        <v>0.5830297424754237</v>
      </c>
      <c r="Y165" s="75">
        <f t="shared" si="108"/>
        <v>0.9044769443802906</v>
      </c>
      <c r="Z165" s="75">
        <f t="shared" si="108"/>
        <v>1.1323436565551115</v>
      </c>
    </row>
    <row r="166" spans="1:26" s="3" customFormat="1" ht="12.75">
      <c r="A166" s="42" t="s">
        <v>113</v>
      </c>
      <c r="B166" s="64">
        <f aca="true" t="shared" si="109" ref="B166:Z166">-B60*(B163-$F$3)-B56*B165</f>
        <v>-0.3607151701428498</v>
      </c>
      <c r="C166" s="64">
        <f t="shared" si="109"/>
        <v>-0.28428528616317383</v>
      </c>
      <c r="D166" s="64">
        <f t="shared" si="109"/>
        <v>-0.01725389736391364</v>
      </c>
      <c r="E166" s="64">
        <f t="shared" si="109"/>
        <v>0.2047532320714644</v>
      </c>
      <c r="F166" s="64">
        <f t="shared" si="109"/>
        <v>0.28308118612398675</v>
      </c>
      <c r="G166" s="64">
        <f t="shared" si="109"/>
        <v>0.2603278533500082</v>
      </c>
      <c r="H166" s="64">
        <f t="shared" si="109"/>
        <v>0.1961003954795945</v>
      </c>
      <c r="I166" s="64">
        <f t="shared" si="109"/>
        <v>0.12405924582247488</v>
      </c>
      <c r="J166" s="64">
        <f t="shared" si="109"/>
        <v>0.057569021420897704</v>
      </c>
      <c r="K166" s="64">
        <f t="shared" si="109"/>
        <v>0.0005001072039403504</v>
      </c>
      <c r="L166" s="64">
        <f t="shared" si="109"/>
        <v>-0.04660246471693339</v>
      </c>
      <c r="M166" s="64">
        <f t="shared" si="109"/>
        <v>-0.08384792715672043</v>
      </c>
      <c r="N166" s="64">
        <f t="shared" si="109"/>
        <v>-0.11098277500673882</v>
      </c>
      <c r="O166" s="64">
        <f t="shared" si="109"/>
        <v>-0.1270252843877078</v>
      </c>
      <c r="P166" s="64">
        <f t="shared" si="109"/>
        <v>-0.13012873027085656</v>
      </c>
      <c r="Q166" s="64">
        <f t="shared" si="109"/>
        <v>-0.1175470069565664</v>
      </c>
      <c r="R166" s="64">
        <f t="shared" si="109"/>
        <v>-0.08577687972874642</v>
      </c>
      <c r="S166" s="64">
        <f t="shared" si="109"/>
        <v>-0.03123927832049233</v>
      </c>
      <c r="T166" s="64">
        <f t="shared" si="109"/>
        <v>0.04751546254569417</v>
      </c>
      <c r="U166" s="64">
        <f t="shared" si="109"/>
        <v>0.1437969939716633</v>
      </c>
      <c r="V166" s="64">
        <f t="shared" si="109"/>
        <v>0.2289175915696173</v>
      </c>
      <c r="W166" s="64">
        <f t="shared" si="109"/>
        <v>0.22898575489091733</v>
      </c>
      <c r="X166" s="64">
        <f t="shared" si="109"/>
        <v>0.018928797483750426</v>
      </c>
      <c r="Y166" s="64">
        <f t="shared" si="109"/>
        <v>-0.46059708439804703</v>
      </c>
      <c r="Z166" s="64">
        <f t="shared" si="109"/>
        <v>-0.9119772469437095</v>
      </c>
    </row>
    <row r="167" spans="1:26" s="3" customFormat="1" ht="13.5" thickBot="1">
      <c r="A167" s="177" t="s">
        <v>114</v>
      </c>
      <c r="B167" s="127">
        <f aca="true" t="shared" si="110" ref="B167:Z167">B60*(B162-$F$2)-B56*B164</f>
        <v>0.2974710906979127</v>
      </c>
      <c r="C167" s="127">
        <f t="shared" si="110"/>
        <v>-0.1996322242005587</v>
      </c>
      <c r="D167" s="127">
        <f t="shared" si="110"/>
        <v>-0.5641175145253311</v>
      </c>
      <c r="E167" s="127">
        <f t="shared" si="110"/>
        <v>-0.6813100175616923</v>
      </c>
      <c r="F167" s="127">
        <f t="shared" si="110"/>
        <v>-0.6314491049132916</v>
      </c>
      <c r="G167" s="127">
        <f t="shared" si="110"/>
        <v>-0.5206991493452808</v>
      </c>
      <c r="H167" s="127">
        <f t="shared" si="110"/>
        <v>-0.40686178354558755</v>
      </c>
      <c r="I167" s="127">
        <f t="shared" si="110"/>
        <v>-0.3100071841344514</v>
      </c>
      <c r="J167" s="127">
        <f t="shared" si="110"/>
        <v>-0.23309296726649187</v>
      </c>
      <c r="K167" s="127">
        <f t="shared" si="110"/>
        <v>-0.17314519711161538</v>
      </c>
      <c r="L167" s="127">
        <f t="shared" si="110"/>
        <v>-0.12562575617862673</v>
      </c>
      <c r="M167" s="127">
        <f t="shared" si="110"/>
        <v>-0.08574909467167889</v>
      </c>
      <c r="N167" s="127">
        <f t="shared" si="110"/>
        <v>-0.04863057770266642</v>
      </c>
      <c r="O167" s="127">
        <f t="shared" si="110"/>
        <v>-0.00899715331563143</v>
      </c>
      <c r="P167" s="127">
        <f t="shared" si="110"/>
        <v>0.039302663586890836</v>
      </c>
      <c r="Q167" s="127">
        <f t="shared" si="110"/>
        <v>0.1039367888860571</v>
      </c>
      <c r="R167" s="127">
        <f t="shared" si="110"/>
        <v>0.19485980925735283</v>
      </c>
      <c r="S167" s="127">
        <f t="shared" si="110"/>
        <v>0.3250909555045302</v>
      </c>
      <c r="T167" s="127">
        <f t="shared" si="110"/>
        <v>0.5109302173860978</v>
      </c>
      <c r="U167" s="127">
        <f t="shared" si="110"/>
        <v>0.7696772843821584</v>
      </c>
      <c r="V167" s="127">
        <f t="shared" si="110"/>
        <v>1.1093147218186334</v>
      </c>
      <c r="W167" s="127">
        <f t="shared" si="110"/>
        <v>1.4975660888723472</v>
      </c>
      <c r="X167" s="127">
        <f t="shared" si="110"/>
        <v>1.7960223071124322</v>
      </c>
      <c r="Y167" s="127">
        <f t="shared" si="110"/>
        <v>1.701736188847106</v>
      </c>
      <c r="Z167" s="127">
        <f t="shared" si="110"/>
        <v>0.9146239012625508</v>
      </c>
    </row>
    <row r="168" spans="1:26" s="3" customFormat="1" ht="13.5" thickBot="1">
      <c r="A168" s="178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179"/>
    </row>
    <row r="169" spans="1:26" s="14" customFormat="1" ht="12.75">
      <c r="A169" s="43" t="s">
        <v>116</v>
      </c>
      <c r="B169" s="189">
        <f>$J$9*B166</f>
        <v>-0.46892972118570475</v>
      </c>
      <c r="C169" s="189">
        <f>$J$9*C166</f>
        <v>-0.369570872012126</v>
      </c>
      <c r="D169" s="189">
        <f aca="true" t="shared" si="111" ref="D169:Z169">$J$9*D166</f>
        <v>-0.022430066573087732</v>
      </c>
      <c r="E169" s="189">
        <f t="shared" si="111"/>
        <v>0.2661792016929037</v>
      </c>
      <c r="F169" s="189">
        <f t="shared" si="111"/>
        <v>0.3680055419611828</v>
      </c>
      <c r="G169" s="189">
        <f t="shared" si="111"/>
        <v>0.33842620935501067</v>
      </c>
      <c r="H169" s="189">
        <f t="shared" si="111"/>
        <v>0.2549305141234729</v>
      </c>
      <c r="I169" s="189">
        <f t="shared" si="111"/>
        <v>0.16127701956921733</v>
      </c>
      <c r="J169" s="189">
        <f t="shared" si="111"/>
        <v>0.07483972784716701</v>
      </c>
      <c r="K169" s="189">
        <f t="shared" si="111"/>
        <v>0.0006501393651224555</v>
      </c>
      <c r="L169" s="189">
        <f t="shared" si="111"/>
        <v>-0.06058320413201341</v>
      </c>
      <c r="M169" s="189">
        <f t="shared" si="111"/>
        <v>-0.10900230530373656</v>
      </c>
      <c r="N169" s="189">
        <f t="shared" si="111"/>
        <v>-0.14427760750876048</v>
      </c>
      <c r="O169" s="189">
        <f t="shared" si="111"/>
        <v>-0.16513286970402014</v>
      </c>
      <c r="P169" s="189">
        <f t="shared" si="111"/>
        <v>-0.16916734935211353</v>
      </c>
      <c r="Q169" s="189">
        <f t="shared" si="111"/>
        <v>-0.15281110904353634</v>
      </c>
      <c r="R169" s="189">
        <f t="shared" si="111"/>
        <v>-0.11150994364737035</v>
      </c>
      <c r="S169" s="189">
        <f t="shared" si="111"/>
        <v>-0.04061106181664003</v>
      </c>
      <c r="T169" s="189">
        <f t="shared" si="111"/>
        <v>0.06177010130940243</v>
      </c>
      <c r="U169" s="189">
        <f t="shared" si="111"/>
        <v>0.1869360921631623</v>
      </c>
      <c r="V169" s="189">
        <f t="shared" si="111"/>
        <v>0.29759286904050253</v>
      </c>
      <c r="W169" s="189">
        <f t="shared" si="111"/>
        <v>0.29768148135819256</v>
      </c>
      <c r="X169" s="189">
        <f t="shared" si="111"/>
        <v>0.024607436728875554</v>
      </c>
      <c r="Y169" s="189">
        <f t="shared" si="111"/>
        <v>-0.5987762097174611</v>
      </c>
      <c r="Z169" s="189">
        <f t="shared" si="111"/>
        <v>-1.1855704210268223</v>
      </c>
    </row>
    <row r="170" spans="1:26" s="14" customFormat="1" ht="12.75">
      <c r="A170" s="44" t="s">
        <v>117</v>
      </c>
      <c r="B170" s="190">
        <f>$J$9*B167</f>
        <v>0.38671241790728655</v>
      </c>
      <c r="C170" s="190">
        <f>$J$9*C167</f>
        <v>-0.25952189146072635</v>
      </c>
      <c r="D170" s="190">
        <f aca="true" t="shared" si="112" ref="D170:Z170">$J$9*D167</f>
        <v>-0.7333527688829304</v>
      </c>
      <c r="E170" s="190">
        <f t="shared" si="112"/>
        <v>-0.8857030228302</v>
      </c>
      <c r="F170" s="190">
        <f t="shared" si="112"/>
        <v>-0.8208838363872791</v>
      </c>
      <c r="G170" s="190">
        <f t="shared" si="112"/>
        <v>-0.6769088941488651</v>
      </c>
      <c r="H170" s="190">
        <f t="shared" si="112"/>
        <v>-0.5289203186092638</v>
      </c>
      <c r="I170" s="190">
        <f t="shared" si="112"/>
        <v>-0.40300933937478683</v>
      </c>
      <c r="J170" s="190">
        <f t="shared" si="112"/>
        <v>-0.3030208574464394</v>
      </c>
      <c r="K170" s="190">
        <f t="shared" si="112"/>
        <v>-0.2250887562451</v>
      </c>
      <c r="L170" s="190">
        <f t="shared" si="112"/>
        <v>-0.16331348303221477</v>
      </c>
      <c r="M170" s="190">
        <f t="shared" si="112"/>
        <v>-0.11147382307318256</v>
      </c>
      <c r="N170" s="190">
        <f t="shared" si="112"/>
        <v>-0.06321975101346634</v>
      </c>
      <c r="O170" s="190">
        <f t="shared" si="112"/>
        <v>-0.01169629931032086</v>
      </c>
      <c r="P170" s="190">
        <f t="shared" si="112"/>
        <v>0.05109346266295809</v>
      </c>
      <c r="Q170" s="190">
        <f t="shared" si="112"/>
        <v>0.13511782555187424</v>
      </c>
      <c r="R170" s="190">
        <f t="shared" si="112"/>
        <v>0.2533177520345587</v>
      </c>
      <c r="S170" s="190">
        <f t="shared" si="112"/>
        <v>0.4226182421558893</v>
      </c>
      <c r="T170" s="190">
        <f t="shared" si="112"/>
        <v>0.6642092826019271</v>
      </c>
      <c r="U170" s="190">
        <f t="shared" si="112"/>
        <v>1.000580469696806</v>
      </c>
      <c r="V170" s="190">
        <f t="shared" si="112"/>
        <v>1.4421091383642235</v>
      </c>
      <c r="W170" s="190">
        <f t="shared" si="112"/>
        <v>1.9468359155340513</v>
      </c>
      <c r="X170" s="190">
        <f t="shared" si="112"/>
        <v>2.3348289992461617</v>
      </c>
      <c r="Y170" s="190">
        <f t="shared" si="112"/>
        <v>2.212257045501238</v>
      </c>
      <c r="Z170" s="190">
        <f t="shared" si="112"/>
        <v>1.189011071641316</v>
      </c>
    </row>
    <row r="171" spans="1:26" s="14" customFormat="1" ht="13.5" thickBot="1">
      <c r="A171" s="177" t="s">
        <v>118</v>
      </c>
      <c r="B171" s="191">
        <f>$L$9*B60</f>
        <v>0.05492881058472108</v>
      </c>
      <c r="C171" s="191">
        <f>$L$9*C60</f>
        <v>-0.054020243745137246</v>
      </c>
      <c r="D171" s="191">
        <f aca="true" t="shared" si="113" ref="D171:Z171">$L$9*D60</f>
        <v>-0.13284738821586328</v>
      </c>
      <c r="E171" s="191">
        <f t="shared" si="113"/>
        <v>-0.15585486633555254</v>
      </c>
      <c r="F171" s="191">
        <f t="shared" si="113"/>
        <v>-0.14210428151646406</v>
      </c>
      <c r="G171" s="191">
        <f t="shared" si="113"/>
        <v>-0.11627773870370404</v>
      </c>
      <c r="H171" s="191">
        <f t="shared" si="113"/>
        <v>-0.0911779346557865</v>
      </c>
      <c r="I171" s="191">
        <f t="shared" si="113"/>
        <v>-0.07061437169803218</v>
      </c>
      <c r="J171" s="191">
        <f t="shared" si="113"/>
        <v>-0.05459735528322695</v>
      </c>
      <c r="K171" s="191">
        <f t="shared" si="113"/>
        <v>-0.04204823763845238</v>
      </c>
      <c r="L171" s="191">
        <f t="shared" si="113"/>
        <v>-0.031773469182118645</v>
      </c>
      <c r="M171" s="191">
        <f t="shared" si="113"/>
        <v>-0.022702611109465226</v>
      </c>
      <c r="N171" s="191">
        <f t="shared" si="113"/>
        <v>-0.013872493220233666</v>
      </c>
      <c r="O171" s="191">
        <f t="shared" si="113"/>
        <v>-0.00433192338698869</v>
      </c>
      <c r="P171" s="191">
        <f t="shared" si="113"/>
        <v>0.006985320319048087</v>
      </c>
      <c r="Q171" s="191">
        <f t="shared" si="113"/>
        <v>0.021416986866992387</v>
      </c>
      <c r="R171" s="191">
        <f t="shared" si="113"/>
        <v>0.04076724744759506</v>
      </c>
      <c r="S171" s="191">
        <f t="shared" si="113"/>
        <v>0.06752998974566499</v>
      </c>
      <c r="T171" s="191">
        <f t="shared" si="113"/>
        <v>0.10503893308690535</v>
      </c>
      <c r="U171" s="191">
        <f t="shared" si="113"/>
        <v>0.15713990295853178</v>
      </c>
      <c r="V171" s="191">
        <f t="shared" si="113"/>
        <v>0.22614179235663268</v>
      </c>
      <c r="W171" s="191">
        <f t="shared" si="113"/>
        <v>0.3060991710774614</v>
      </c>
      <c r="X171" s="191">
        <f t="shared" si="113"/>
        <v>0.367887414586415</v>
      </c>
      <c r="Y171" s="191">
        <f t="shared" si="113"/>
        <v>0.3453012734423165</v>
      </c>
      <c r="Z171" s="191">
        <f t="shared" si="113"/>
        <v>0.171527427749927</v>
      </c>
    </row>
    <row r="172" spans="1:26" s="14" customFormat="1" ht="13.5" thickBot="1">
      <c r="A172" s="178"/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4"/>
    </row>
    <row r="173" spans="1:26" s="14" customFormat="1" ht="12.75">
      <c r="A173" s="43" t="s">
        <v>133</v>
      </c>
      <c r="B173" s="232">
        <f>B164*B169+B165*B170+B171*B56</f>
        <v>0.3257912088342408</v>
      </c>
      <c r="C173" s="232">
        <f aca="true" t="shared" si="114" ref="C173:Z173">C164*C169+C165*C170+C171*C56</f>
        <v>-0.15753808061139768</v>
      </c>
      <c r="D173" s="232">
        <f t="shared" si="114"/>
        <v>-0.45931076002304083</v>
      </c>
      <c r="E173" s="232">
        <f t="shared" si="114"/>
        <v>-0.4034649482081379</v>
      </c>
      <c r="F173" s="232">
        <f t="shared" si="114"/>
        <v>-0.19690220194638544</v>
      </c>
      <c r="G173" s="232">
        <f t="shared" si="114"/>
        <v>-0.026305198488185355</v>
      </c>
      <c r="H173" s="232">
        <f t="shared" si="114"/>
        <v>0.06470649015571643</v>
      </c>
      <c r="I173" s="232">
        <f t="shared" si="114"/>
        <v>0.09642635628425762</v>
      </c>
      <c r="J173" s="232">
        <f t="shared" si="114"/>
        <v>0.09566705221663735</v>
      </c>
      <c r="K173" s="232">
        <f t="shared" si="114"/>
        <v>0.08056530296026576</v>
      </c>
      <c r="L173" s="232">
        <f t="shared" si="114"/>
        <v>0.06088839977195435</v>
      </c>
      <c r="M173" s="232">
        <f t="shared" si="114"/>
        <v>0.04079051488703737</v>
      </c>
      <c r="N173" s="232">
        <f t="shared" si="114"/>
        <v>0.02085750037793123</v>
      </c>
      <c r="O173" s="232">
        <f t="shared" si="114"/>
        <v>-0.0006729142339816404</v>
      </c>
      <c r="P173" s="232">
        <f t="shared" si="114"/>
        <v>-0.027030104674300177</v>
      </c>
      <c r="Q173" s="232">
        <f t="shared" si="114"/>
        <v>-0.06176395708425784</v>
      </c>
      <c r="R173" s="232">
        <f t="shared" si="114"/>
        <v>-0.1064817136353609</v>
      </c>
      <c r="S173" s="232">
        <f t="shared" si="114"/>
        <v>-0.15601897588819644</v>
      </c>
      <c r="T173" s="232">
        <f t="shared" si="114"/>
        <v>-0.18864938254478505</v>
      </c>
      <c r="U173" s="232">
        <f t="shared" si="114"/>
        <v>-0.14884371350189998</v>
      </c>
      <c r="V173" s="232">
        <f t="shared" si="114"/>
        <v>0.07272307740404295</v>
      </c>
      <c r="W173" s="232">
        <f t="shared" si="114"/>
        <v>0.6222521436751577</v>
      </c>
      <c r="X173" s="232">
        <f t="shared" si="114"/>
        <v>1.5071906537152373</v>
      </c>
      <c r="Y173" s="232">
        <f t="shared" si="114"/>
        <v>2.1825388916013693</v>
      </c>
      <c r="Z173" s="232">
        <f t="shared" si="114"/>
        <v>1.5653526840820096</v>
      </c>
    </row>
    <row r="174" spans="1:26" s="13" customFormat="1" ht="12.75">
      <c r="A174" s="44" t="s">
        <v>134</v>
      </c>
      <c r="B174" s="190">
        <f>$K$9*B165</f>
        <v>9.139625432446636</v>
      </c>
      <c r="C174" s="190">
        <f>$K$9*C165</f>
        <v>8.983983449541785</v>
      </c>
      <c r="D174" s="190">
        <f aca="true" t="shared" si="115" ref="D174:Z174">$K$9*D165</f>
        <v>7.152525066936594</v>
      </c>
      <c r="E174" s="190">
        <f t="shared" si="115"/>
        <v>4.640470247894193</v>
      </c>
      <c r="F174" s="190">
        <f t="shared" si="115"/>
        <v>2.280317712014703</v>
      </c>
      <c r="G174" s="190">
        <f t="shared" si="115"/>
        <v>0.3595992067201511</v>
      </c>
      <c r="H174" s="190">
        <f t="shared" si="115"/>
        <v>-1.1425623861720968</v>
      </c>
      <c r="I174" s="190">
        <f t="shared" si="115"/>
        <v>-2.3235497717628713</v>
      </c>
      <c r="J174" s="190">
        <f t="shared" si="115"/>
        <v>-3.267473715563543</v>
      </c>
      <c r="K174" s="190">
        <f t="shared" si="115"/>
        <v>-4.028750250681817</v>
      </c>
      <c r="L174" s="190">
        <f t="shared" si="115"/>
        <v>-4.63694246851412</v>
      </c>
      <c r="M174" s="190">
        <f t="shared" si="115"/>
        <v>-5.104094607473221</v>
      </c>
      <c r="N174" s="190">
        <f t="shared" si="115"/>
        <v>-5.430097076285155</v>
      </c>
      <c r="O174" s="190">
        <f t="shared" si="115"/>
        <v>-5.605712349176086</v>
      </c>
      <c r="P174" s="190">
        <f t="shared" si="115"/>
        <v>-5.613590360845406</v>
      </c>
      <c r="Q174" s="190">
        <f t="shared" si="115"/>
        <v>-5.427411954377624</v>
      </c>
      <c r="R174" s="190">
        <f t="shared" si="115"/>
        <v>-5.0089248619998425</v>
      </c>
      <c r="S174" s="190">
        <f t="shared" si="115"/>
        <v>-4.302292620187584</v>
      </c>
      <c r="T174" s="190">
        <f t="shared" si="115"/>
        <v>-3.2252207607462555</v>
      </c>
      <c r="U174" s="190">
        <f t="shared" si="115"/>
        <v>-1.6581103267819775</v>
      </c>
      <c r="V174" s="190">
        <f t="shared" si="115"/>
        <v>0.559544242739048</v>
      </c>
      <c r="W174" s="190">
        <f t="shared" si="115"/>
        <v>3.591075280268148</v>
      </c>
      <c r="X174" s="190">
        <f t="shared" si="115"/>
        <v>7.435378305789079</v>
      </c>
      <c r="Y174" s="190">
        <f t="shared" si="115"/>
        <v>11.534794471681847</v>
      </c>
      <c r="Z174" s="190">
        <f t="shared" si="115"/>
        <v>14.440778652047339</v>
      </c>
    </row>
    <row r="175" spans="1:26" s="13" customFormat="1" ht="13.5" thickBot="1">
      <c r="A175" s="177" t="s">
        <v>135</v>
      </c>
      <c r="B175" s="191">
        <f>B173+B174</f>
        <v>9.465416641280877</v>
      </c>
      <c r="C175" s="191">
        <f>C173+C174</f>
        <v>8.826445368930388</v>
      </c>
      <c r="D175" s="191">
        <f aca="true" t="shared" si="116" ref="D175:Z175">D173+D174</f>
        <v>6.6932143069135535</v>
      </c>
      <c r="E175" s="191">
        <f t="shared" si="116"/>
        <v>4.2370052996860545</v>
      </c>
      <c r="F175" s="191">
        <f t="shared" si="116"/>
        <v>2.0834155100683174</v>
      </c>
      <c r="G175" s="191">
        <f t="shared" si="116"/>
        <v>0.33329400823196575</v>
      </c>
      <c r="H175" s="191">
        <f t="shared" si="116"/>
        <v>-1.0778558960163804</v>
      </c>
      <c r="I175" s="191">
        <f t="shared" si="116"/>
        <v>-2.2271234154786135</v>
      </c>
      <c r="J175" s="191">
        <f t="shared" si="116"/>
        <v>-3.1718066633469055</v>
      </c>
      <c r="K175" s="191">
        <f t="shared" si="116"/>
        <v>-3.9481849477215514</v>
      </c>
      <c r="L175" s="191">
        <f t="shared" si="116"/>
        <v>-4.576054068742166</v>
      </c>
      <c r="M175" s="191">
        <f t="shared" si="116"/>
        <v>-5.063304092586184</v>
      </c>
      <c r="N175" s="191">
        <f t="shared" si="116"/>
        <v>-5.409239575907224</v>
      </c>
      <c r="O175" s="191">
        <f t="shared" si="116"/>
        <v>-5.6063852634100675</v>
      </c>
      <c r="P175" s="191">
        <f t="shared" si="116"/>
        <v>-5.6406204655197065</v>
      </c>
      <c r="Q175" s="191">
        <f t="shared" si="116"/>
        <v>-5.489175911461882</v>
      </c>
      <c r="R175" s="191">
        <f t="shared" si="116"/>
        <v>-5.115406575635204</v>
      </c>
      <c r="S175" s="191">
        <f t="shared" si="116"/>
        <v>-4.458311596075781</v>
      </c>
      <c r="T175" s="191">
        <f t="shared" si="116"/>
        <v>-3.4138701432910405</v>
      </c>
      <c r="U175" s="191">
        <f t="shared" si="116"/>
        <v>-1.8069540402838775</v>
      </c>
      <c r="V175" s="191">
        <f t="shared" si="116"/>
        <v>0.632267320143091</v>
      </c>
      <c r="W175" s="191">
        <f t="shared" si="116"/>
        <v>4.213327423943306</v>
      </c>
      <c r="X175" s="191">
        <f t="shared" si="116"/>
        <v>8.942568959504317</v>
      </c>
      <c r="Y175" s="191">
        <f t="shared" si="116"/>
        <v>13.717333363283217</v>
      </c>
      <c r="Z175" s="191">
        <f t="shared" si="116"/>
        <v>16.00613133612935</v>
      </c>
    </row>
    <row r="176" spans="1:26" s="13" customFormat="1" ht="13.5" thickBot="1">
      <c r="A176" s="185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s="13" customFormat="1" ht="13.5" thickBot="1">
      <c r="A177" s="36" t="s">
        <v>136</v>
      </c>
      <c r="B177" s="192">
        <f aca="true" t="shared" si="117" ref="B177:Z177">$J$9*(B169^2+B170^2)/2+($L$9*B56^2)/2</f>
        <v>0.2743775820852126</v>
      </c>
      <c r="C177" s="192">
        <f t="shared" si="117"/>
        <v>0.16676314199545386</v>
      </c>
      <c r="D177" s="192">
        <f t="shared" si="117"/>
        <v>0.37290445788200427</v>
      </c>
      <c r="E177" s="192">
        <f t="shared" si="117"/>
        <v>0.5662695185282869</v>
      </c>
      <c r="F177" s="192">
        <f t="shared" si="117"/>
        <v>0.5286360211546189</v>
      </c>
      <c r="G177" s="192">
        <f t="shared" si="117"/>
        <v>0.37234567413036374</v>
      </c>
      <c r="H177" s="192">
        <f t="shared" si="117"/>
        <v>0.22474733186201953</v>
      </c>
      <c r="I177" s="192">
        <f t="shared" si="117"/>
        <v>0.12515073332886073</v>
      </c>
      <c r="J177" s="192">
        <f t="shared" si="117"/>
        <v>0.06843161234693364</v>
      </c>
      <c r="K177" s="192">
        <f t="shared" si="117"/>
        <v>0.04040477410808476</v>
      </c>
      <c r="L177" s="192">
        <f t="shared" si="117"/>
        <v>0.029261624697298663</v>
      </c>
      <c r="M177" s="192">
        <f t="shared" si="117"/>
        <v>0.026993182816476294</v>
      </c>
      <c r="N177" s="192">
        <f t="shared" si="117"/>
        <v>0.028482818799880967</v>
      </c>
      <c r="O177" s="192">
        <f t="shared" si="117"/>
        <v>0.0307598124359688</v>
      </c>
      <c r="P177" s="192">
        <f t="shared" si="117"/>
        <v>0.03317266390314824</v>
      </c>
      <c r="Q177" s="192">
        <f t="shared" si="117"/>
        <v>0.03907558238488354</v>
      </c>
      <c r="R177" s="192">
        <f t="shared" si="117"/>
        <v>0.06010471279373218</v>
      </c>
      <c r="S177" s="192">
        <f t="shared" si="117"/>
        <v>0.12485659492819333</v>
      </c>
      <c r="T177" s="192">
        <f t="shared" si="117"/>
        <v>0.29361809782095993</v>
      </c>
      <c r="U177" s="192">
        <f t="shared" si="117"/>
        <v>0.6746365122526149</v>
      </c>
      <c r="V177" s="192">
        <f t="shared" si="117"/>
        <v>1.4094894537763645</v>
      </c>
      <c r="W177" s="192">
        <f t="shared" si="117"/>
        <v>2.526657481702004</v>
      </c>
      <c r="X177" s="192">
        <f t="shared" si="117"/>
        <v>3.5667948502254183</v>
      </c>
      <c r="Y177" s="192">
        <f t="shared" si="117"/>
        <v>3.4686254249788484</v>
      </c>
      <c r="Z177" s="192">
        <f t="shared" si="117"/>
        <v>1.9180411023739492</v>
      </c>
    </row>
    <row r="178" spans="1:26" s="13" customFormat="1" ht="12.75">
      <c r="A178" s="1"/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</row>
    <row r="179" spans="1:26" s="13" customFormat="1" ht="13.5" thickBot="1">
      <c r="A179" s="1"/>
      <c r="B179" s="193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</row>
    <row r="180" spans="1:26" s="13" customFormat="1" ht="13.5" thickBot="1">
      <c r="A180" s="203" t="s">
        <v>119</v>
      </c>
      <c r="B180" s="188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</row>
    <row r="181" spans="1:26" s="13" customFormat="1" ht="12.75">
      <c r="A181" s="122" t="s">
        <v>120</v>
      </c>
      <c r="B181" s="71">
        <f>$F$2+($H$10-$F$2)*COS(B55)-($I$10-$F$3)*SIN(B55)</f>
        <v>5.5</v>
      </c>
      <c r="C181" s="71">
        <f>$F$2+($H$10-$F$2)*COS(C55)-($I$10-$F$3)*SIN(C55)</f>
        <v>5.567454053445064</v>
      </c>
      <c r="D181" s="71">
        <f aca="true" t="shared" si="118" ref="D181:Z181">$F$2+($H$10-$F$2)*COS(D55)-($I$10-$F$3)*SIN(D55)</f>
        <v>5.634588460433932</v>
      </c>
      <c r="E181" s="71">
        <f t="shared" si="118"/>
        <v>5.687667393309807</v>
      </c>
      <c r="F181" s="71">
        <f t="shared" si="118"/>
        <v>5.720227219986393</v>
      </c>
      <c r="G181" s="71">
        <f t="shared" si="118"/>
        <v>5.732689812279875</v>
      </c>
      <c r="H181" s="71">
        <f t="shared" si="118"/>
        <v>5.7286252624560845</v>
      </c>
      <c r="I181" s="71">
        <f t="shared" si="118"/>
        <v>5.712148359190422</v>
      </c>
      <c r="J181" s="71">
        <f t="shared" si="118"/>
        <v>5.686908779648306</v>
      </c>
      <c r="K181" s="71">
        <f t="shared" si="118"/>
        <v>5.65589360933035</v>
      </c>
      <c r="L181" s="71">
        <f t="shared" si="118"/>
        <v>5.621500477206717</v>
      </c>
      <c r="M181" s="71">
        <f t="shared" si="118"/>
        <v>5.585659442562376</v>
      </c>
      <c r="N181" s="71">
        <f t="shared" si="118"/>
        <v>5.549937103226612</v>
      </c>
      <c r="O181" s="71">
        <f t="shared" si="118"/>
        <v>5.5156122849297375</v>
      </c>
      <c r="P181" s="71">
        <f t="shared" si="118"/>
        <v>5.483729016876872</v>
      </c>
      <c r="Q181" s="71">
        <f t="shared" si="118"/>
        <v>5.455136323493727</v>
      </c>
      <c r="R181" s="71">
        <f t="shared" si="118"/>
        <v>5.430525907801473</v>
      </c>
      <c r="S181" s="71">
        <f t="shared" si="118"/>
        <v>5.410482286364857</v>
      </c>
      <c r="T181" s="71">
        <f t="shared" si="118"/>
        <v>5.395568127895688</v>
      </c>
      <c r="U181" s="71">
        <f t="shared" si="118"/>
        <v>5.386482535972914</v>
      </c>
      <c r="V181" s="71">
        <f t="shared" si="118"/>
        <v>5.384347433626987</v>
      </c>
      <c r="W181" s="71">
        <f t="shared" si="118"/>
        <v>5.391158982228339</v>
      </c>
      <c r="X181" s="71">
        <f t="shared" si="118"/>
        <v>5.4102374502136765</v>
      </c>
      <c r="Y181" s="71">
        <f t="shared" si="118"/>
        <v>5.44581342831997</v>
      </c>
      <c r="Z181" s="71">
        <f t="shared" si="118"/>
        <v>5.5</v>
      </c>
    </row>
    <row r="182" spans="1:26" s="13" customFormat="1" ht="12.75">
      <c r="A182" s="42" t="s">
        <v>121</v>
      </c>
      <c r="B182" s="75">
        <f>$F$3+($H$10-$F$2)*SIN(B55)+($I$10-$F$3)*COS(B55)</f>
        <v>0.5</v>
      </c>
      <c r="C182" s="75">
        <f>$F$3+($H$10-$F$2)*SIN(C55)+($I$10-$F$3)*COS(C55)</f>
        <v>0.44062177007064807</v>
      </c>
      <c r="D182" s="75">
        <f aca="true" t="shared" si="119" ref="D182:Z182">$F$3+($H$10-$F$2)*SIN(D55)+($I$10-$F$3)*COS(D55)</f>
        <v>0.3946287033960431</v>
      </c>
      <c r="E182" s="75">
        <f t="shared" si="119"/>
        <v>0.3656118358622149</v>
      </c>
      <c r="F182" s="75">
        <f t="shared" si="119"/>
        <v>0.3505947401171916</v>
      </c>
      <c r="G182" s="75">
        <f t="shared" si="119"/>
        <v>0.34536631346910396</v>
      </c>
      <c r="H182" s="75">
        <f t="shared" si="119"/>
        <v>0.3470407732308461</v>
      </c>
      <c r="I182" s="75">
        <f t="shared" si="119"/>
        <v>0.3541351280002653</v>
      </c>
      <c r="J182" s="75">
        <f t="shared" si="119"/>
        <v>0.36598589310750596</v>
      </c>
      <c r="K182" s="75">
        <f t="shared" si="119"/>
        <v>0.3822696446666183</v>
      </c>
      <c r="L182" s="75">
        <f t="shared" si="119"/>
        <v>0.4027244260433406</v>
      </c>
      <c r="M182" s="75">
        <f t="shared" si="119"/>
        <v>0.4270061933473637</v>
      </c>
      <c r="N182" s="75">
        <f t="shared" si="119"/>
        <v>0.45461629200355924</v>
      </c>
      <c r="O182" s="75">
        <f t="shared" si="119"/>
        <v>0.4848606581816812</v>
      </c>
      <c r="P182" s="75">
        <f t="shared" si="119"/>
        <v>0.516818593088395</v>
      </c>
      <c r="Q182" s="75">
        <f t="shared" si="119"/>
        <v>0.5493076725480358</v>
      </c>
      <c r="R182" s="75">
        <f t="shared" si="119"/>
        <v>0.5808350464141072</v>
      </c>
      <c r="S182" s="75">
        <f t="shared" si="119"/>
        <v>0.6095273821246948</v>
      </c>
      <c r="T182" s="75">
        <f t="shared" si="119"/>
        <v>0.6330366340021434</v>
      </c>
      <c r="U182" s="75">
        <f t="shared" si="119"/>
        <v>0.6484373152142369</v>
      </c>
      <c r="V182" s="75">
        <f t="shared" si="119"/>
        <v>0.6521898254531324</v>
      </c>
      <c r="W182" s="75">
        <f t="shared" si="119"/>
        <v>0.64039936724365</v>
      </c>
      <c r="X182" s="75">
        <f t="shared" si="119"/>
        <v>0.6098972765161275</v>
      </c>
      <c r="Y182" s="75">
        <f t="shared" si="119"/>
        <v>0.560822081873946</v>
      </c>
      <c r="Z182" s="75">
        <f t="shared" si="119"/>
        <v>0.4999999999999999</v>
      </c>
    </row>
    <row r="183" spans="1:26" s="13" customFormat="1" ht="12.75">
      <c r="A183" s="44" t="s">
        <v>122</v>
      </c>
      <c r="B183" s="64">
        <f aca="true" t="shared" si="120" ref="B183:Z183">-B56*(B182-$F$3)</f>
        <v>0.23888824675100329</v>
      </c>
      <c r="C183" s="64">
        <f t="shared" si="120"/>
        <v>0.2671224234891065</v>
      </c>
      <c r="D183" s="64">
        <f t="shared" si="120"/>
        <v>0.23706736440131293</v>
      </c>
      <c r="E183" s="64">
        <f t="shared" si="120"/>
        <v>0.1663237100312419</v>
      </c>
      <c r="F183" s="64">
        <f t="shared" si="120"/>
        <v>0.0855818652656248</v>
      </c>
      <c r="G183" s="64">
        <f t="shared" si="120"/>
        <v>0.013732391217623399</v>
      </c>
      <c r="H183" s="64">
        <f t="shared" si="120"/>
        <v>-0.04338637875020621</v>
      </c>
      <c r="I183" s="64">
        <f t="shared" si="120"/>
        <v>-0.08622252172233413</v>
      </c>
      <c r="J183" s="64">
        <f t="shared" si="120"/>
        <v>-0.11698555241688267</v>
      </c>
      <c r="K183" s="64">
        <f t="shared" si="120"/>
        <v>-0.13787323655521316</v>
      </c>
      <c r="L183" s="64">
        <f t="shared" si="120"/>
        <v>-0.1506237955739799</v>
      </c>
      <c r="M183" s="64">
        <f t="shared" si="120"/>
        <v>-0.15652304161115219</v>
      </c>
      <c r="N183" s="64">
        <f t="shared" si="120"/>
        <v>-0.1565198766704589</v>
      </c>
      <c r="O183" s="64">
        <f t="shared" si="120"/>
        <v>-0.15133836603458833</v>
      </c>
      <c r="P183" s="64">
        <f t="shared" si="120"/>
        <v>-0.1415558077350389</v>
      </c>
      <c r="Q183" s="64">
        <f t="shared" si="120"/>
        <v>-0.12763610000291803</v>
      </c>
      <c r="R183" s="64">
        <f t="shared" si="120"/>
        <v>-0.1099026987998334</v>
      </c>
      <c r="S183" s="64">
        <f t="shared" si="120"/>
        <v>-0.08841459518157818</v>
      </c>
      <c r="T183" s="64">
        <f t="shared" si="120"/>
        <v>-0.06267029608372607</v>
      </c>
      <c r="U183" s="64">
        <f t="shared" si="120"/>
        <v>-0.0310142053363683</v>
      </c>
      <c r="V183" s="64">
        <f t="shared" si="120"/>
        <v>0.010367234727714834</v>
      </c>
      <c r="W183" s="64">
        <f t="shared" si="120"/>
        <v>0.06852983375235647</v>
      </c>
      <c r="X183" s="64">
        <f t="shared" si="120"/>
        <v>0.15266948779693154</v>
      </c>
      <c r="Y183" s="64">
        <f t="shared" si="120"/>
        <v>0.26454459479598336</v>
      </c>
      <c r="Z183" s="64">
        <f t="shared" si="120"/>
        <v>0.3774478855183706</v>
      </c>
    </row>
    <row r="184" spans="1:26" s="13" customFormat="1" ht="12.75">
      <c r="A184" s="42" t="s">
        <v>123</v>
      </c>
      <c r="B184" s="75">
        <f aca="true" t="shared" si="121" ref="B184:Z184">B56*(B181-$F$2)</f>
        <v>-0.23888824675100329</v>
      </c>
      <c r="C184" s="75">
        <f t="shared" si="121"/>
        <v>-0.20655562789552387</v>
      </c>
      <c r="D184" s="75">
        <f t="shared" si="121"/>
        <v>-0.14309755201926377</v>
      </c>
      <c r="E184" s="75">
        <f t="shared" si="121"/>
        <v>-0.08188727477134758</v>
      </c>
      <c r="F184" s="75">
        <f t="shared" si="121"/>
        <v>-0.03686985283801772</v>
      </c>
      <c r="G184" s="75">
        <f t="shared" si="121"/>
        <v>-0.005607423128012002</v>
      </c>
      <c r="H184" s="75">
        <f t="shared" si="121"/>
        <v>0.018031703456547785</v>
      </c>
      <c r="I184" s="75">
        <f t="shared" si="121"/>
        <v>0.038427998531128556</v>
      </c>
      <c r="J184" s="75">
        <f t="shared" si="121"/>
        <v>0.057770243550636854</v>
      </c>
      <c r="K184" s="75">
        <f t="shared" si="121"/>
        <v>0.07680221862393803</v>
      </c>
      <c r="L184" s="75">
        <f t="shared" si="121"/>
        <v>0.09545181023960866</v>
      </c>
      <c r="M184" s="75">
        <f t="shared" si="121"/>
        <v>0.11318419773481658</v>
      </c>
      <c r="N184" s="75">
        <f t="shared" si="121"/>
        <v>0.12916372099875761</v>
      </c>
      <c r="O184" s="75">
        <f t="shared" si="121"/>
        <v>0.14230410953899778</v>
      </c>
      <c r="P184" s="75">
        <f t="shared" si="121"/>
        <v>0.1512499342499054</v>
      </c>
      <c r="Q184" s="75">
        <f t="shared" si="121"/>
        <v>0.15430543292291654</v>
      </c>
      <c r="R184" s="75">
        <f t="shared" si="121"/>
        <v>0.14931291152512427</v>
      </c>
      <c r="S184" s="75">
        <f t="shared" si="121"/>
        <v>0.13348431520508178</v>
      </c>
      <c r="T184" s="75">
        <f t="shared" si="121"/>
        <v>0.10322535679880195</v>
      </c>
      <c r="U184" s="75">
        <f t="shared" si="121"/>
        <v>0.054123368122470726</v>
      </c>
      <c r="V184" s="75">
        <f t="shared" si="121"/>
        <v>-0.018350856683892105</v>
      </c>
      <c r="W184" s="75">
        <f t="shared" si="121"/>
        <v>-0.11602808763069587</v>
      </c>
      <c r="X184" s="75">
        <f t="shared" si="121"/>
        <v>-0.23080778722482484</v>
      </c>
      <c r="Y184" s="75">
        <f t="shared" si="121"/>
        <v>-0.3338215697911961</v>
      </c>
      <c r="Z184" s="75">
        <f t="shared" si="121"/>
        <v>-0.3774478855183705</v>
      </c>
    </row>
    <row r="185" spans="1:26" s="13" customFormat="1" ht="12.75">
      <c r="A185" s="42" t="s">
        <v>124</v>
      </c>
      <c r="B185" s="64">
        <f aca="true" t="shared" si="122" ref="B185:Z185">-B60*(B182-$F$3)-B56*B184</f>
        <v>0.20568320651273825</v>
      </c>
      <c r="C185" s="64">
        <f t="shared" si="122"/>
        <v>-0.0020883818255760384</v>
      </c>
      <c r="D185" s="64">
        <f t="shared" si="122"/>
        <v>-0.21203538031471303</v>
      </c>
      <c r="E185" s="64">
        <f t="shared" si="122"/>
        <v>-0.30810575914072263</v>
      </c>
      <c r="F185" s="64">
        <f t="shared" si="122"/>
        <v>-0.3027519997314743</v>
      </c>
      <c r="G185" s="64">
        <f t="shared" si="122"/>
        <v>-0.25361345437956556</v>
      </c>
      <c r="H185" s="64">
        <f t="shared" si="122"/>
        <v>-0.19725344861280805</v>
      </c>
      <c r="I185" s="64">
        <f t="shared" si="122"/>
        <v>-0.1468943620911118</v>
      </c>
      <c r="J185" s="64">
        <f t="shared" si="122"/>
        <v>-0.10472546162824273</v>
      </c>
      <c r="K185" s="64">
        <f t="shared" si="122"/>
        <v>-0.06943984027158735</v>
      </c>
      <c r="L185" s="64">
        <f t="shared" si="122"/>
        <v>-0.039186898555689464</v>
      </c>
      <c r="M185" s="64">
        <f t="shared" si="122"/>
        <v>-0.01244332241148826</v>
      </c>
      <c r="N185" s="64">
        <f t="shared" si="122"/>
        <v>0.011849305845270223</v>
      </c>
      <c r="O185" s="64">
        <f t="shared" si="122"/>
        <v>0.03436782247108053</v>
      </c>
      <c r="P185" s="64">
        <f t="shared" si="122"/>
        <v>0.05556170409600503</v>
      </c>
      <c r="Q185" s="64">
        <f t="shared" si="122"/>
        <v>0.07587421538408089</v>
      </c>
      <c r="R185" s="64">
        <f t="shared" si="122"/>
        <v>0.09610967885365644</v>
      </c>
      <c r="S185" s="64">
        <f t="shared" si="122"/>
        <v>0.11812018551449387</v>
      </c>
      <c r="T185" s="64">
        <f t="shared" si="122"/>
        <v>0.14611371018391636</v>
      </c>
      <c r="U185" s="64">
        <f t="shared" si="122"/>
        <v>0.18892308331203075</v>
      </c>
      <c r="V185" s="64">
        <f t="shared" si="122"/>
        <v>0.2627283745579168</v>
      </c>
      <c r="W185" s="64">
        <f t="shared" si="122"/>
        <v>0.3890232304891946</v>
      </c>
      <c r="X185" s="64">
        <f t="shared" si="122"/>
        <v>0.5687078843466364</v>
      </c>
      <c r="Y185" s="64">
        <f t="shared" si="122"/>
        <v>0.7065774607799215</v>
      </c>
      <c r="Z185" s="64">
        <f t="shared" si="122"/>
        <v>0.5708128588144562</v>
      </c>
    </row>
    <row r="186" spans="1:26" s="13" customFormat="1" ht="13.5" thickBot="1">
      <c r="A186" s="177" t="s">
        <v>125</v>
      </c>
      <c r="B186" s="127">
        <f aca="true" t="shared" si="123" ref="B186:Z186">B60*(B181-$F$2)-B56*B183</f>
        <v>-0.20568320651273825</v>
      </c>
      <c r="C186" s="127">
        <f t="shared" si="123"/>
        <v>-0.0496727243485625</v>
      </c>
      <c r="D186" s="127">
        <f t="shared" si="123"/>
        <v>0.06897609636803544</v>
      </c>
      <c r="E186" s="127">
        <f t="shared" si="123"/>
        <v>0.11865515215264202</v>
      </c>
      <c r="F186" s="127">
        <f t="shared" si="123"/>
        <v>0.12124462776866904</v>
      </c>
      <c r="G186" s="127">
        <f t="shared" si="123"/>
        <v>0.10331934655327511</v>
      </c>
      <c r="H186" s="127">
        <f t="shared" si="123"/>
        <v>0.07959511893656993</v>
      </c>
      <c r="I186" s="127">
        <f t="shared" si="123"/>
        <v>0.05624422777488931</v>
      </c>
      <c r="J186" s="127">
        <f t="shared" si="123"/>
        <v>0.035394171682843686</v>
      </c>
      <c r="K186" s="127">
        <f t="shared" si="123"/>
        <v>0.017457850563393867</v>
      </c>
      <c r="L186" s="127">
        <f t="shared" si="123"/>
        <v>0.0021024511008624486</v>
      </c>
      <c r="M186" s="127">
        <f t="shared" si="123"/>
        <v>-0.011401566156788813</v>
      </c>
      <c r="N186" s="127">
        <f t="shared" si="123"/>
        <v>-0.024108050334816257</v>
      </c>
      <c r="O186" s="127">
        <f t="shared" si="123"/>
        <v>-0.03746596478714674</v>
      </c>
      <c r="P186" s="127">
        <f t="shared" si="123"/>
        <v>-0.053492123912143585</v>
      </c>
      <c r="Q186" s="127">
        <f t="shared" si="123"/>
        <v>-0.07504434684264757</v>
      </c>
      <c r="R186" s="127">
        <f t="shared" si="123"/>
        <v>-0.10620217504165277</v>
      </c>
      <c r="S186" s="127">
        <f t="shared" si="123"/>
        <v>-0.15272010687586668</v>
      </c>
      <c r="T186" s="127">
        <f t="shared" si="123"/>
        <v>-0.22233247967327058</v>
      </c>
      <c r="U186" s="127">
        <f t="shared" si="123"/>
        <v>-0.3240962646389343</v>
      </c>
      <c r="V186" s="127">
        <f t="shared" si="123"/>
        <v>-0.46439160062206175</v>
      </c>
      <c r="W186" s="127">
        <f t="shared" si="123"/>
        <v>-0.6342789745236409</v>
      </c>
      <c r="X186" s="127">
        <f t="shared" si="123"/>
        <v>-0.7829690269492379</v>
      </c>
      <c r="Y186" s="127">
        <f t="shared" si="123"/>
        <v>-0.7972230122312869</v>
      </c>
      <c r="Z186" s="127">
        <f t="shared" si="123"/>
        <v>-0.5708128588144563</v>
      </c>
    </row>
    <row r="187" spans="1:26" s="13" customFormat="1" ht="13.5" thickBot="1">
      <c r="A187" s="178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179"/>
    </row>
    <row r="188" spans="1:26" s="13" customFormat="1" ht="12.75">
      <c r="A188" s="43" t="s">
        <v>126</v>
      </c>
      <c r="B188" s="189">
        <f>$J$10*B185</f>
        <v>0.16454656521019062</v>
      </c>
      <c r="C188" s="189">
        <f>$J$10*C185</f>
        <v>-0.0016707054604608307</v>
      </c>
      <c r="D188" s="189">
        <f aca="true" t="shared" si="124" ref="D188:Z188">$J$10*D185</f>
        <v>-0.16962830425177045</v>
      </c>
      <c r="E188" s="189">
        <f t="shared" si="124"/>
        <v>-0.24648460731257812</v>
      </c>
      <c r="F188" s="189">
        <f t="shared" si="124"/>
        <v>-0.24220159978517947</v>
      </c>
      <c r="G188" s="189">
        <f t="shared" si="124"/>
        <v>-0.20289076350365245</v>
      </c>
      <c r="H188" s="189">
        <f t="shared" si="124"/>
        <v>-0.15780275889024645</v>
      </c>
      <c r="I188" s="189">
        <f t="shared" si="124"/>
        <v>-0.11751548967288945</v>
      </c>
      <c r="J188" s="189">
        <f t="shared" si="124"/>
        <v>-0.0837803693025942</v>
      </c>
      <c r="K188" s="189">
        <f t="shared" si="124"/>
        <v>-0.055551872217269885</v>
      </c>
      <c r="L188" s="189">
        <f t="shared" si="124"/>
        <v>-0.031349518844551574</v>
      </c>
      <c r="M188" s="189">
        <f t="shared" si="124"/>
        <v>-0.009954657929190609</v>
      </c>
      <c r="N188" s="189">
        <f t="shared" si="124"/>
        <v>0.009479444676216179</v>
      </c>
      <c r="O188" s="189">
        <f t="shared" si="124"/>
        <v>0.027494257976864424</v>
      </c>
      <c r="P188" s="189">
        <f t="shared" si="124"/>
        <v>0.04444936327680402</v>
      </c>
      <c r="Q188" s="189">
        <f t="shared" si="124"/>
        <v>0.060699372307264715</v>
      </c>
      <c r="R188" s="189">
        <f t="shared" si="124"/>
        <v>0.07688774308292516</v>
      </c>
      <c r="S188" s="189">
        <f t="shared" si="124"/>
        <v>0.0944961484115951</v>
      </c>
      <c r="T188" s="189">
        <f t="shared" si="124"/>
        <v>0.1168909681471331</v>
      </c>
      <c r="U188" s="189">
        <f t="shared" si="124"/>
        <v>0.1511384666496246</v>
      </c>
      <c r="V188" s="189">
        <f t="shared" si="124"/>
        <v>0.21018269964633346</v>
      </c>
      <c r="W188" s="189">
        <f t="shared" si="124"/>
        <v>0.31121858439135575</v>
      </c>
      <c r="X188" s="189">
        <f t="shared" si="124"/>
        <v>0.45496630747730915</v>
      </c>
      <c r="Y188" s="189">
        <f t="shared" si="124"/>
        <v>0.5652619686239372</v>
      </c>
      <c r="Z188" s="189">
        <f t="shared" si="124"/>
        <v>0.45665028705156496</v>
      </c>
    </row>
    <row r="189" spans="1:26" s="13" customFormat="1" ht="12.75">
      <c r="A189" s="44" t="s">
        <v>127</v>
      </c>
      <c r="B189" s="190">
        <f>$J$10*B186</f>
        <v>-0.16454656521019062</v>
      </c>
      <c r="C189" s="190">
        <f>$J$10*C186</f>
        <v>-0.03973817947885</v>
      </c>
      <c r="D189" s="190">
        <f aca="true" t="shared" si="125" ref="D189:Z189">$J$10*D186</f>
        <v>0.05518087709442835</v>
      </c>
      <c r="E189" s="190">
        <f t="shared" si="125"/>
        <v>0.09492412172211362</v>
      </c>
      <c r="F189" s="190">
        <f t="shared" si="125"/>
        <v>0.09699570221493524</v>
      </c>
      <c r="G189" s="190">
        <f t="shared" si="125"/>
        <v>0.0826554772426201</v>
      </c>
      <c r="H189" s="190">
        <f t="shared" si="125"/>
        <v>0.06367609514925594</v>
      </c>
      <c r="I189" s="190">
        <f t="shared" si="125"/>
        <v>0.04499538221991145</v>
      </c>
      <c r="J189" s="190">
        <f t="shared" si="125"/>
        <v>0.02831533734627495</v>
      </c>
      <c r="K189" s="190">
        <f t="shared" si="125"/>
        <v>0.013966280450715095</v>
      </c>
      <c r="L189" s="190">
        <f t="shared" si="125"/>
        <v>0.001681960880689959</v>
      </c>
      <c r="M189" s="190">
        <f t="shared" si="125"/>
        <v>-0.009121252925431051</v>
      </c>
      <c r="N189" s="190">
        <f t="shared" si="125"/>
        <v>-0.019286440267853006</v>
      </c>
      <c r="O189" s="190">
        <f t="shared" si="125"/>
        <v>-0.029972771829717394</v>
      </c>
      <c r="P189" s="190">
        <f t="shared" si="125"/>
        <v>-0.04279369912971487</v>
      </c>
      <c r="Q189" s="190">
        <f t="shared" si="125"/>
        <v>-0.06003547747411806</v>
      </c>
      <c r="R189" s="190">
        <f t="shared" si="125"/>
        <v>-0.08496174003332223</v>
      </c>
      <c r="S189" s="190">
        <f t="shared" si="125"/>
        <v>-0.12217608550069335</v>
      </c>
      <c r="T189" s="190">
        <f t="shared" si="125"/>
        <v>-0.17786598373861648</v>
      </c>
      <c r="U189" s="190">
        <f t="shared" si="125"/>
        <v>-0.2592770117111475</v>
      </c>
      <c r="V189" s="190">
        <f t="shared" si="125"/>
        <v>-0.3715132804976494</v>
      </c>
      <c r="W189" s="190">
        <f t="shared" si="125"/>
        <v>-0.5074231796189127</v>
      </c>
      <c r="X189" s="190">
        <f t="shared" si="125"/>
        <v>-0.6263752215593903</v>
      </c>
      <c r="Y189" s="190">
        <f t="shared" si="125"/>
        <v>-0.6377784097850295</v>
      </c>
      <c r="Z189" s="190">
        <f t="shared" si="125"/>
        <v>-0.4566502870515651</v>
      </c>
    </row>
    <row r="190" spans="1:26" s="13" customFormat="1" ht="13.5" thickBot="1">
      <c r="A190" s="177" t="s">
        <v>128</v>
      </c>
      <c r="B190" s="191">
        <f>$L$10*B60</f>
        <v>0.03661920705648072</v>
      </c>
      <c r="C190" s="191">
        <f>$L$10*C60</f>
        <v>-0.036013495830091495</v>
      </c>
      <c r="D190" s="191">
        <f aca="true" t="shared" si="126" ref="D190:Z190">$L$10*D60</f>
        <v>-0.0885649254772422</v>
      </c>
      <c r="E190" s="191">
        <f t="shared" si="126"/>
        <v>-0.1039032442237017</v>
      </c>
      <c r="F190" s="191">
        <f t="shared" si="126"/>
        <v>-0.09473618767764272</v>
      </c>
      <c r="G190" s="191">
        <f t="shared" si="126"/>
        <v>-0.07751849246913604</v>
      </c>
      <c r="H190" s="191">
        <f t="shared" si="126"/>
        <v>-0.06078528977052433</v>
      </c>
      <c r="I190" s="191">
        <f t="shared" si="126"/>
        <v>-0.047076247798688124</v>
      </c>
      <c r="J190" s="191">
        <f t="shared" si="126"/>
        <v>-0.036398236855484635</v>
      </c>
      <c r="K190" s="191">
        <f t="shared" si="126"/>
        <v>-0.028032158425634925</v>
      </c>
      <c r="L190" s="191">
        <f t="shared" si="126"/>
        <v>-0.021182312788079097</v>
      </c>
      <c r="M190" s="191">
        <f t="shared" si="126"/>
        <v>-0.015135074072976817</v>
      </c>
      <c r="N190" s="191">
        <f t="shared" si="126"/>
        <v>-0.009248328813489111</v>
      </c>
      <c r="O190" s="191">
        <f t="shared" si="126"/>
        <v>-0.002887948924659127</v>
      </c>
      <c r="P190" s="191">
        <f t="shared" si="126"/>
        <v>0.0046568802126987245</v>
      </c>
      <c r="Q190" s="191">
        <f t="shared" si="126"/>
        <v>0.014277991244661593</v>
      </c>
      <c r="R190" s="191">
        <f t="shared" si="126"/>
        <v>0.027178164965063374</v>
      </c>
      <c r="S190" s="191">
        <f t="shared" si="126"/>
        <v>0.04501999316377667</v>
      </c>
      <c r="T190" s="191">
        <f t="shared" si="126"/>
        <v>0.07002595539127024</v>
      </c>
      <c r="U190" s="191">
        <f t="shared" si="126"/>
        <v>0.10475993530568786</v>
      </c>
      <c r="V190" s="191">
        <f t="shared" si="126"/>
        <v>0.1507611949044218</v>
      </c>
      <c r="W190" s="191">
        <f t="shared" si="126"/>
        <v>0.20406611405164093</v>
      </c>
      <c r="X190" s="191">
        <f t="shared" si="126"/>
        <v>0.24525827639094336</v>
      </c>
      <c r="Y190" s="191">
        <f t="shared" si="126"/>
        <v>0.23020084896154433</v>
      </c>
      <c r="Z190" s="191">
        <f t="shared" si="126"/>
        <v>0.11435161849995133</v>
      </c>
    </row>
    <row r="191" spans="1:26" s="13" customFormat="1" ht="13.5" thickBot="1">
      <c r="A191" s="178"/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</row>
    <row r="192" spans="1:26" s="13" customFormat="1" ht="12.75">
      <c r="A192" s="43" t="s">
        <v>129</v>
      </c>
      <c r="B192" s="189">
        <f aca="true" t="shared" si="127" ref="B192:Z192">B188*B183+B189*B184+B190*B56</f>
        <v>0.09611227728619343</v>
      </c>
      <c r="C192" s="189">
        <f t="shared" si="127"/>
        <v>-0.009435826299543574</v>
      </c>
      <c r="D192" s="189">
        <f t="shared" si="127"/>
        <v>-0.08279218828681603</v>
      </c>
      <c r="E192" s="189">
        <f t="shared" si="127"/>
        <v>-0.07601063527058252</v>
      </c>
      <c r="F192" s="189">
        <f t="shared" si="127"/>
        <v>-0.03678908943186335</v>
      </c>
      <c r="G192" s="189">
        <f t="shared" si="127"/>
        <v>-0.004875781612693185</v>
      </c>
      <c r="H192" s="189">
        <f t="shared" si="127"/>
        <v>0.012033604127381364</v>
      </c>
      <c r="I192" s="189">
        <f t="shared" si="127"/>
        <v>0.018146211448495868</v>
      </c>
      <c r="J192" s="189">
        <f t="shared" si="127"/>
        <v>0.018152922623055588</v>
      </c>
      <c r="K192" s="189">
        <f t="shared" si="127"/>
        <v>0.014988345875537483</v>
      </c>
      <c r="L192" s="189">
        <f t="shared" si="127"/>
        <v>0.01022438613508065</v>
      </c>
      <c r="M192" s="189">
        <f t="shared" si="127"/>
        <v>0.00466015554259502</v>
      </c>
      <c r="N192" s="189">
        <f t="shared" si="127"/>
        <v>-0.001320648516719312</v>
      </c>
      <c r="O192" s="189">
        <f t="shared" si="127"/>
        <v>-0.007577758954524693</v>
      </c>
      <c r="P192" s="189">
        <f t="shared" si="127"/>
        <v>-0.014128918076511812</v>
      </c>
      <c r="Q192" s="189">
        <f t="shared" si="127"/>
        <v>-0.02105475965806937</v>
      </c>
      <c r="R192" s="189">
        <f t="shared" si="127"/>
        <v>-0.02826201759300004</v>
      </c>
      <c r="S192" s="189">
        <f t="shared" si="127"/>
        <v>-0.034857293068503895</v>
      </c>
      <c r="T192" s="189">
        <f t="shared" si="127"/>
        <v>-0.03764495968353843</v>
      </c>
      <c r="U192" s="189">
        <f t="shared" si="127"/>
        <v>-0.0279621109875995</v>
      </c>
      <c r="V192" s="189">
        <f t="shared" si="127"/>
        <v>0.01349036393029749</v>
      </c>
      <c r="W192" s="189">
        <f t="shared" si="127"/>
        <v>0.11909239895236942</v>
      </c>
      <c r="X192" s="189">
        <f t="shared" si="127"/>
        <v>0.3100153306212654</v>
      </c>
      <c r="Y192" s="189">
        <f t="shared" si="127"/>
        <v>0.5011056972163431</v>
      </c>
      <c r="Z192" s="189">
        <f t="shared" si="127"/>
        <v>0.43104692375476034</v>
      </c>
    </row>
    <row r="193" spans="1:26" s="13" customFormat="1" ht="12.75">
      <c r="A193" s="44" t="s">
        <v>130</v>
      </c>
      <c r="B193" s="230">
        <f>B184*$K$10</f>
        <v>-1.8747949605018739</v>
      </c>
      <c r="C193" s="230">
        <f aca="true" t="shared" si="128" ref="C193:Z193">C184*$K$10</f>
        <v>-1.6210485677240716</v>
      </c>
      <c r="D193" s="230">
        <f t="shared" si="128"/>
        <v>-1.1230295882471821</v>
      </c>
      <c r="E193" s="230">
        <f t="shared" si="128"/>
        <v>-0.6426513324055358</v>
      </c>
      <c r="F193" s="230">
        <f t="shared" si="128"/>
        <v>-0.2893546050727631</v>
      </c>
      <c r="G193" s="230">
        <f t="shared" si="128"/>
        <v>-0.0440070567086382</v>
      </c>
      <c r="H193" s="230">
        <f t="shared" si="128"/>
        <v>0.14151280872698704</v>
      </c>
      <c r="I193" s="230">
        <f t="shared" si="128"/>
        <v>0.30158293247229695</v>
      </c>
      <c r="J193" s="230">
        <f t="shared" si="128"/>
        <v>0.45338087138539807</v>
      </c>
      <c r="K193" s="230">
        <f t="shared" si="128"/>
        <v>0.6027438117606657</v>
      </c>
      <c r="L193" s="230">
        <f t="shared" si="128"/>
        <v>0.7491058067604489</v>
      </c>
      <c r="M193" s="230">
        <f t="shared" si="128"/>
        <v>0.8882695838228406</v>
      </c>
      <c r="N193" s="230">
        <f t="shared" si="128"/>
        <v>1.0136768823982498</v>
      </c>
      <c r="O193" s="230">
        <f t="shared" si="128"/>
        <v>1.1168026516620546</v>
      </c>
      <c r="P193" s="230">
        <f t="shared" si="128"/>
        <v>1.1870094839932577</v>
      </c>
      <c r="Q193" s="230">
        <f t="shared" si="128"/>
        <v>1.210989037579049</v>
      </c>
      <c r="R193" s="230">
        <f t="shared" si="128"/>
        <v>1.1718077296491753</v>
      </c>
      <c r="S193" s="230">
        <f t="shared" si="128"/>
        <v>1.047584905729482</v>
      </c>
      <c r="T193" s="230">
        <f t="shared" si="128"/>
        <v>0.8101126001569977</v>
      </c>
      <c r="U193" s="230">
        <f t="shared" si="128"/>
        <v>0.4247601930251503</v>
      </c>
      <c r="V193" s="230">
        <f t="shared" si="128"/>
        <v>-0.14401752325518524</v>
      </c>
      <c r="W193" s="230">
        <f t="shared" si="128"/>
        <v>-0.9105884317257013</v>
      </c>
      <c r="X193" s="230">
        <f t="shared" si="128"/>
        <v>-1.8113795141404254</v>
      </c>
      <c r="Y193" s="230">
        <f t="shared" si="128"/>
        <v>-2.6198316797213073</v>
      </c>
      <c r="Z193" s="230">
        <f t="shared" si="128"/>
        <v>-2.962211005548172</v>
      </c>
    </row>
    <row r="194" spans="1:26" s="13" customFormat="1" ht="13.5" thickBot="1">
      <c r="A194" s="177" t="s">
        <v>131</v>
      </c>
      <c r="B194" s="191">
        <f>SUM(B192:B193)</f>
        <v>-1.7786826832156803</v>
      </c>
      <c r="C194" s="191">
        <f>SUM(C192:C193)</f>
        <v>-1.6304843940236151</v>
      </c>
      <c r="D194" s="191">
        <f aca="true" t="shared" si="129" ref="D194:Z194">SUM(D192:D193)</f>
        <v>-1.2058217765339982</v>
      </c>
      <c r="E194" s="191">
        <f t="shared" si="129"/>
        <v>-0.7186619676761183</v>
      </c>
      <c r="F194" s="191">
        <f t="shared" si="129"/>
        <v>-0.32614369450462644</v>
      </c>
      <c r="G194" s="191">
        <f t="shared" si="129"/>
        <v>-0.04888283832133138</v>
      </c>
      <c r="H194" s="191">
        <f t="shared" si="129"/>
        <v>0.1535464128543684</v>
      </c>
      <c r="I194" s="191">
        <f t="shared" si="129"/>
        <v>0.3197291439207928</v>
      </c>
      <c r="J194" s="191">
        <f t="shared" si="129"/>
        <v>0.47153379400845363</v>
      </c>
      <c r="K194" s="191">
        <f t="shared" si="129"/>
        <v>0.6177321576362031</v>
      </c>
      <c r="L194" s="191">
        <f t="shared" si="129"/>
        <v>0.7593301928955296</v>
      </c>
      <c r="M194" s="191">
        <f t="shared" si="129"/>
        <v>0.8929297393654356</v>
      </c>
      <c r="N194" s="191">
        <f t="shared" si="129"/>
        <v>1.0123562338815306</v>
      </c>
      <c r="O194" s="191">
        <f t="shared" si="129"/>
        <v>1.1092248927075299</v>
      </c>
      <c r="P194" s="191">
        <f t="shared" si="129"/>
        <v>1.1728805659167458</v>
      </c>
      <c r="Q194" s="191">
        <f t="shared" si="129"/>
        <v>1.1899342779209796</v>
      </c>
      <c r="R194" s="191">
        <f t="shared" si="129"/>
        <v>1.1435457120561754</v>
      </c>
      <c r="S194" s="191">
        <f t="shared" si="129"/>
        <v>1.012727612660978</v>
      </c>
      <c r="T194" s="191">
        <f t="shared" si="129"/>
        <v>0.7724676404734593</v>
      </c>
      <c r="U194" s="191">
        <f t="shared" si="129"/>
        <v>0.3967980820375508</v>
      </c>
      <c r="V194" s="191">
        <f t="shared" si="129"/>
        <v>-0.13052715932488776</v>
      </c>
      <c r="W194" s="191">
        <f t="shared" si="129"/>
        <v>-0.7914960327733318</v>
      </c>
      <c r="X194" s="191">
        <f t="shared" si="129"/>
        <v>-1.50136418351916</v>
      </c>
      <c r="Y194" s="191">
        <f t="shared" si="129"/>
        <v>-2.118725982504964</v>
      </c>
      <c r="Z194" s="191">
        <f t="shared" si="129"/>
        <v>-2.5311640817934116</v>
      </c>
    </row>
    <row r="195" spans="1:26" s="13" customFormat="1" ht="13.5" thickBot="1">
      <c r="A195" s="185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s="13" customFormat="1" ht="13.5" thickBot="1">
      <c r="A196" s="36" t="s">
        <v>132</v>
      </c>
      <c r="B196" s="192">
        <f aca="true" t="shared" si="130" ref="B196:Z196">($J$10*(B188^2+B189^2))/2+($L$10*B56^2)/2</f>
        <v>0.044487495472284505</v>
      </c>
      <c r="C196" s="192">
        <f t="shared" si="130"/>
        <v>0.023436688975213078</v>
      </c>
      <c r="D196" s="192">
        <f t="shared" si="130"/>
        <v>0.0280630452517148</v>
      </c>
      <c r="E196" s="192">
        <f t="shared" si="130"/>
        <v>0.03477992066830716</v>
      </c>
      <c r="F196" s="192">
        <f t="shared" si="130"/>
        <v>0.028964640816795582</v>
      </c>
      <c r="G196" s="192">
        <f t="shared" si="130"/>
        <v>0.019242640285858217</v>
      </c>
      <c r="H196" s="192">
        <f t="shared" si="130"/>
        <v>0.012024046360852384</v>
      </c>
      <c r="I196" s="192">
        <f t="shared" si="130"/>
        <v>0.008115996758323326</v>
      </c>
      <c r="J196" s="192">
        <f t="shared" si="130"/>
        <v>0.0065329675466415885</v>
      </c>
      <c r="K196" s="192">
        <f t="shared" si="130"/>
        <v>0.00629394902734255</v>
      </c>
      <c r="L196" s="192">
        <f t="shared" si="130"/>
        <v>0.0067539637039016965</v>
      </c>
      <c r="M196" s="192">
        <f t="shared" si="130"/>
        <v>0.0075349420221828625</v>
      </c>
      <c r="N196" s="192">
        <f t="shared" si="130"/>
        <v>0.008421078382866072</v>
      </c>
      <c r="O196" s="192">
        <f t="shared" si="130"/>
        <v>0.009292472634283087</v>
      </c>
      <c r="P196" s="192">
        <f t="shared" si="130"/>
        <v>0.010105736495191154</v>
      </c>
      <c r="Q196" s="192">
        <f t="shared" si="130"/>
        <v>0.010935697072313216</v>
      </c>
      <c r="R196" s="192">
        <f t="shared" si="130"/>
        <v>0.012126678672669599</v>
      </c>
      <c r="S196" s="192">
        <f t="shared" si="130"/>
        <v>0.014669647782537968</v>
      </c>
      <c r="T196" s="192">
        <f t="shared" si="130"/>
        <v>0.021036530701764315</v>
      </c>
      <c r="U196" s="192">
        <f t="shared" si="130"/>
        <v>0.036805205943138256</v>
      </c>
      <c r="V196" s="192">
        <f t="shared" si="130"/>
        <v>0.07296840062608485</v>
      </c>
      <c r="W196" s="192">
        <f t="shared" si="130"/>
        <v>0.14536588724072314</v>
      </c>
      <c r="X196" s="192">
        <f t="shared" si="130"/>
        <v>0.2550521450788046</v>
      </c>
      <c r="Y196" s="192">
        <f t="shared" si="130"/>
        <v>0.3267970938829379</v>
      </c>
      <c r="Z196" s="192">
        <f t="shared" si="130"/>
        <v>0.22381035024433696</v>
      </c>
    </row>
    <row r="197" spans="1:26" s="13" customFormat="1" ht="12.75">
      <c r="A197" s="1"/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</row>
    <row r="198" spans="1:26" s="13" customFormat="1" ht="13.5" thickBot="1">
      <c r="A198" s="1"/>
      <c r="B198" s="193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</row>
    <row r="199" spans="1:26" s="13" customFormat="1" ht="13.5" thickBot="1">
      <c r="A199" s="243" t="s">
        <v>138</v>
      </c>
      <c r="B199" s="244"/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</row>
    <row r="200" spans="1:26" s="13" customFormat="1" ht="12.75">
      <c r="A200" s="122" t="s">
        <v>139</v>
      </c>
      <c r="B200" s="71">
        <f aca="true" t="shared" si="131" ref="B200:Z200">B80+($H$11-$H$3)*COS(B63)-($I$11-$I$3)*SIN(B63)</f>
        <v>8.3</v>
      </c>
      <c r="C200" s="71">
        <f t="shared" si="131"/>
        <v>8.304993522086006</v>
      </c>
      <c r="D200" s="71">
        <f t="shared" si="131"/>
        <v>8.306556552719586</v>
      </c>
      <c r="E200" s="71">
        <f t="shared" si="131"/>
        <v>8.305046377162757</v>
      </c>
      <c r="F200" s="71">
        <f t="shared" si="131"/>
        <v>8.303269061169818</v>
      </c>
      <c r="G200" s="71">
        <f t="shared" si="131"/>
        <v>8.302491750809635</v>
      </c>
      <c r="H200" s="71">
        <f t="shared" si="131"/>
        <v>8.302748896237784</v>
      </c>
      <c r="I200" s="71">
        <f t="shared" si="131"/>
        <v>8.303750649556646</v>
      </c>
      <c r="J200" s="71">
        <f t="shared" si="131"/>
        <v>8.305081680150044</v>
      </c>
      <c r="K200" s="71">
        <f t="shared" si="131"/>
        <v>8.30620587651763</v>
      </c>
      <c r="L200" s="71">
        <f t="shared" si="131"/>
        <v>8.306577884606764</v>
      </c>
      <c r="M200" s="71">
        <f t="shared" si="131"/>
        <v>8.305827717380843</v>
      </c>
      <c r="N200" s="71">
        <f t="shared" si="131"/>
        <v>8.303927829344605</v>
      </c>
      <c r="O200" s="71">
        <f t="shared" si="131"/>
        <v>8.30128938129995</v>
      </c>
      <c r="P200" s="71">
        <f t="shared" si="131"/>
        <v>8.29876284526477</v>
      </c>
      <c r="Q200" s="71">
        <f t="shared" si="131"/>
        <v>8.297521314313505</v>
      </c>
      <c r="R200" s="71">
        <f t="shared" si="131"/>
        <v>8.298784914442798</v>
      </c>
      <c r="S200" s="71">
        <f t="shared" si="131"/>
        <v>8.303306747383633</v>
      </c>
      <c r="T200" s="71">
        <f t="shared" si="131"/>
        <v>8.310534257990618</v>
      </c>
      <c r="U200" s="71">
        <f t="shared" si="131"/>
        <v>8.317635895615</v>
      </c>
      <c r="V200" s="71">
        <f t="shared" si="131"/>
        <v>8.319718052217583</v>
      </c>
      <c r="W200" s="71">
        <f t="shared" si="131"/>
        <v>8.313657774470322</v>
      </c>
      <c r="X200" s="71">
        <f t="shared" si="131"/>
        <v>8.303392563851778</v>
      </c>
      <c r="Y200" s="71">
        <f t="shared" si="131"/>
        <v>8.297630479976878</v>
      </c>
      <c r="Z200" s="71">
        <f t="shared" si="131"/>
        <v>8.3</v>
      </c>
    </row>
    <row r="201" spans="1:26" s="16" customFormat="1" ht="12.75">
      <c r="A201" s="42" t="s">
        <v>140</v>
      </c>
      <c r="B201" s="75">
        <f aca="true" t="shared" si="132" ref="B201:Z201">B81+($H$11-$H$3)*SIN(B63)+($I$11-$I$3)*COS(B63)</f>
        <v>1.2</v>
      </c>
      <c r="C201" s="75">
        <f t="shared" si="132"/>
        <v>1.50359193387458</v>
      </c>
      <c r="D201" s="75">
        <f t="shared" si="132"/>
        <v>1.7882979261955756</v>
      </c>
      <c r="E201" s="75">
        <f t="shared" si="132"/>
        <v>2.0044683718572025</v>
      </c>
      <c r="F201" s="75">
        <f t="shared" si="132"/>
        <v>2.133497651740109</v>
      </c>
      <c r="G201" s="75">
        <f t="shared" si="132"/>
        <v>2.182154301969733</v>
      </c>
      <c r="H201" s="75">
        <f t="shared" si="132"/>
        <v>2.1663308018651475</v>
      </c>
      <c r="I201" s="75">
        <f t="shared" si="132"/>
        <v>2.1017375601459185</v>
      </c>
      <c r="J201" s="75">
        <f t="shared" si="132"/>
        <v>2.001429742596325</v>
      </c>
      <c r="K201" s="75">
        <f t="shared" si="132"/>
        <v>1.8759420263412363</v>
      </c>
      <c r="L201" s="75">
        <f t="shared" si="132"/>
        <v>1.7338514757823071</v>
      </c>
      <c r="M201" s="75">
        <f t="shared" si="132"/>
        <v>1.582204703218432</v>
      </c>
      <c r="N201" s="75">
        <f t="shared" si="132"/>
        <v>1.426793134027252</v>
      </c>
      <c r="O201" s="75">
        <f t="shared" si="132"/>
        <v>1.2723598222798138</v>
      </c>
      <c r="P201" s="75">
        <f t="shared" si="132"/>
        <v>1.1228166608528436</v>
      </c>
      <c r="Q201" s="75">
        <f t="shared" si="132"/>
        <v>0.9815457567694758</v>
      </c>
      <c r="R201" s="75">
        <f t="shared" si="132"/>
        <v>0.8518781391585344</v>
      </c>
      <c r="S201" s="75">
        <f t="shared" si="132"/>
        <v>0.7378895980257469</v>
      </c>
      <c r="T201" s="75">
        <f t="shared" si="132"/>
        <v>0.6456782310571116</v>
      </c>
      <c r="U201" s="75">
        <f t="shared" si="132"/>
        <v>0.5850244068308128</v>
      </c>
      <c r="V201" s="75">
        <f t="shared" si="132"/>
        <v>0.5701357629857731</v>
      </c>
      <c r="W201" s="75">
        <f t="shared" si="132"/>
        <v>0.6167506206879785</v>
      </c>
      <c r="X201" s="75">
        <f t="shared" si="132"/>
        <v>0.7364349742490836</v>
      </c>
      <c r="Y201" s="75">
        <f t="shared" si="132"/>
        <v>0.9334872979801752</v>
      </c>
      <c r="Z201" s="75">
        <f t="shared" si="132"/>
        <v>1.2000000000000006</v>
      </c>
    </row>
    <row r="202" spans="1:26" s="16" customFormat="1" ht="12.75">
      <c r="A202" s="44" t="s">
        <v>141</v>
      </c>
      <c r="B202" s="64">
        <f aca="true" t="shared" si="133" ref="B202:Z202">B82-B64*(($H$11-$H$3)*SIN(B63)+($I$11-$I$3)*COS(B63))</f>
        <v>0.019349962187743097</v>
      </c>
      <c r="C202" s="64">
        <f t="shared" si="133"/>
        <v>0.014368625168883237</v>
      </c>
      <c r="D202" s="64">
        <f t="shared" si="133"/>
        <v>-0.0017658394580069552</v>
      </c>
      <c r="E202" s="64">
        <f t="shared" si="133"/>
        <v>-0.007776184477430899</v>
      </c>
      <c r="F202" s="64">
        <f t="shared" si="133"/>
        <v>-0.0052089250996345746</v>
      </c>
      <c r="G202" s="64">
        <f t="shared" si="133"/>
        <v>-0.0008735030533795693</v>
      </c>
      <c r="H202" s="64">
        <f t="shared" si="133"/>
        <v>0.0027286725057552967</v>
      </c>
      <c r="I202" s="64">
        <f t="shared" si="133"/>
        <v>0.0050226376135491455</v>
      </c>
      <c r="J202" s="64">
        <f t="shared" si="133"/>
        <v>0.005418575163639638</v>
      </c>
      <c r="K202" s="64">
        <f t="shared" si="133"/>
        <v>0.003464569440273464</v>
      </c>
      <c r="L202" s="64">
        <f t="shared" si="133"/>
        <v>-0.0006437750764881692</v>
      </c>
      <c r="M202" s="64">
        <f t="shared" si="133"/>
        <v>-0.005889718641233492</v>
      </c>
      <c r="N202" s="64">
        <f t="shared" si="133"/>
        <v>-0.01056060475468186</v>
      </c>
      <c r="O202" s="64">
        <f t="shared" si="133"/>
        <v>-0.012545697026648539</v>
      </c>
      <c r="P202" s="64">
        <f t="shared" si="133"/>
        <v>-0.009770703373430722</v>
      </c>
      <c r="Q202" s="64">
        <f t="shared" si="133"/>
        <v>-0.0008388359746308305</v>
      </c>
      <c r="R202" s="64">
        <f t="shared" si="133"/>
        <v>0.013933656282441143</v>
      </c>
      <c r="S202" s="64">
        <f t="shared" si="133"/>
        <v>0.03082507199059145</v>
      </c>
      <c r="T202" s="64">
        <f t="shared" si="133"/>
        <v>0.040574997823449366</v>
      </c>
      <c r="U202" s="64">
        <f t="shared" si="133"/>
        <v>0.028952659500800088</v>
      </c>
      <c r="V202" s="64">
        <f t="shared" si="133"/>
        <v>-0.010555942290200036</v>
      </c>
      <c r="W202" s="64">
        <f t="shared" si="133"/>
        <v>-0.05297808658500375</v>
      </c>
      <c r="X202" s="64">
        <f t="shared" si="133"/>
        <v>-0.05379680417970617</v>
      </c>
      <c r="Y202" s="64">
        <f t="shared" si="133"/>
        <v>-0.008457420648505298</v>
      </c>
      <c r="Z202" s="64">
        <f t="shared" si="133"/>
        <v>0.03057330116469359</v>
      </c>
    </row>
    <row r="203" spans="1:26" s="16" customFormat="1" ht="12.75">
      <c r="A203" s="42" t="s">
        <v>142</v>
      </c>
      <c r="B203" s="75">
        <f aca="true" t="shared" si="134" ref="B203:Z203">B83+B64*(($H$11-$H$3)*COS(B63)-($I$11-$I$3)*SIN(B63))</f>
        <v>1.1191435180023819</v>
      </c>
      <c r="C203" s="75">
        <f t="shared" si="134"/>
        <v>1.1621131873934014</v>
      </c>
      <c r="D203" s="75">
        <f t="shared" si="134"/>
        <v>0.9819585689734661</v>
      </c>
      <c r="E203" s="75">
        <f t="shared" si="134"/>
        <v>0.6660495656518388</v>
      </c>
      <c r="F203" s="75">
        <f t="shared" si="134"/>
        <v>0.3355406435973428</v>
      </c>
      <c r="G203" s="75">
        <f t="shared" si="134"/>
        <v>0.053386081703724754</v>
      </c>
      <c r="H203" s="75">
        <f t="shared" si="134"/>
        <v>-0.16914111119759836</v>
      </c>
      <c r="I203" s="75">
        <f t="shared" si="134"/>
        <v>-0.33986996009881687</v>
      </c>
      <c r="J203" s="75">
        <f t="shared" si="134"/>
        <v>-0.46869889158974215</v>
      </c>
      <c r="K203" s="75">
        <f t="shared" si="134"/>
        <v>-0.5633222597297814</v>
      </c>
      <c r="L203" s="75">
        <f t="shared" si="134"/>
        <v>-0.6293357517014954</v>
      </c>
      <c r="M203" s="75">
        <f t="shared" si="134"/>
        <v>-0.67100035898296</v>
      </c>
      <c r="N203" s="75">
        <f t="shared" si="134"/>
        <v>-0.6917391875838546</v>
      </c>
      <c r="O203" s="75">
        <f t="shared" si="134"/>
        <v>-0.6942688260094548</v>
      </c>
      <c r="P203" s="75">
        <f t="shared" si="134"/>
        <v>-0.680373467460381</v>
      </c>
      <c r="Q203" s="75">
        <f t="shared" si="134"/>
        <v>-0.650242324907719</v>
      </c>
      <c r="R203" s="75">
        <f t="shared" si="134"/>
        <v>-0.6011321142453071</v>
      </c>
      <c r="S203" s="75">
        <f t="shared" si="134"/>
        <v>-0.5249763987819233</v>
      </c>
      <c r="T203" s="75">
        <f t="shared" si="134"/>
        <v>-0.40498749603157963</v>
      </c>
      <c r="U203" s="75">
        <f t="shared" si="134"/>
        <v>-0.21433544457262288</v>
      </c>
      <c r="V203" s="75">
        <f t="shared" si="134"/>
        <v>0.07295659443239029</v>
      </c>
      <c r="W203" s="75">
        <f t="shared" si="134"/>
        <v>0.45667845835901777</v>
      </c>
      <c r="X203" s="75">
        <f t="shared" si="134"/>
        <v>0.907584475045124</v>
      </c>
      <c r="Y203" s="75">
        <f t="shared" si="134"/>
        <v>1.380495352833745</v>
      </c>
      <c r="Z203" s="75">
        <f t="shared" si="134"/>
        <v>1.768267632278629</v>
      </c>
    </row>
    <row r="204" spans="1:26" s="16" customFormat="1" ht="12.75">
      <c r="A204" s="42" t="s">
        <v>143</v>
      </c>
      <c r="B204" s="64">
        <f>B84-B67*(B201-B81)-(B203-B916)*(B64)</f>
        <v>-0.45555264790287975</v>
      </c>
      <c r="C204" s="64">
        <f aca="true" t="shared" si="135" ref="C204:Z204">C84-C67*(C201-C81)-(C203-C916)*(C64)</f>
        <v>-0.38714880471760915</v>
      </c>
      <c r="D204" s="64">
        <f t="shared" si="135"/>
        <v>-0.11254610723705705</v>
      </c>
      <c r="E204" s="64">
        <f t="shared" si="135"/>
        <v>0.0331662289717677</v>
      </c>
      <c r="F204" s="64">
        <f t="shared" si="135"/>
        <v>0.06556679051823278</v>
      </c>
      <c r="G204" s="64">
        <f t="shared" si="135"/>
        <v>0.0584875675671178</v>
      </c>
      <c r="H204" s="64">
        <f t="shared" si="135"/>
        <v>0.04502399137779471</v>
      </c>
      <c r="I204" s="64">
        <f t="shared" si="135"/>
        <v>0.029896866050948632</v>
      </c>
      <c r="J204" s="64">
        <f t="shared" si="135"/>
        <v>0.009404570739643143</v>
      </c>
      <c r="K204" s="64">
        <f t="shared" si="135"/>
        <v>-0.0200840209819668</v>
      </c>
      <c r="L204" s="64">
        <f t="shared" si="135"/>
        <v>-0.059584568784408626</v>
      </c>
      <c r="M204" s="64">
        <f t="shared" si="135"/>
        <v>-0.10749846262098511</v>
      </c>
      <c r="N204" s="64">
        <f t="shared" si="135"/>
        <v>-0.16043552991342291</v>
      </c>
      <c r="O204" s="64">
        <f t="shared" si="135"/>
        <v>-0.2138058103466271</v>
      </c>
      <c r="P204" s="64">
        <f t="shared" si="135"/>
        <v>-0.26141285437211975</v>
      </c>
      <c r="Q204" s="64">
        <f t="shared" si="135"/>
        <v>-0.2932785340352946</v>
      </c>
      <c r="R204" s="64">
        <f t="shared" si="135"/>
        <v>-0.29097515083984865</v>
      </c>
      <c r="S204" s="64">
        <f t="shared" si="135"/>
        <v>-0.22141550832402818</v>
      </c>
      <c r="T204" s="64">
        <f t="shared" si="135"/>
        <v>-0.03991446231597624</v>
      </c>
      <c r="U204" s="64">
        <f t="shared" si="135"/>
        <v>0.25585620115512936</v>
      </c>
      <c r="V204" s="64">
        <f t="shared" si="135"/>
        <v>0.48282428755286855</v>
      </c>
      <c r="W204" s="64">
        <f t="shared" si="135"/>
        <v>0.2875576637026662</v>
      </c>
      <c r="X204" s="64">
        <f t="shared" si="135"/>
        <v>-0.39527370497035175</v>
      </c>
      <c r="Y204" s="64">
        <f t="shared" si="135"/>
        <v>-1.1612067321705923</v>
      </c>
      <c r="Z204" s="64">
        <f t="shared" si="135"/>
        <v>-1.4479076834965519</v>
      </c>
    </row>
    <row r="205" spans="1:26" s="16" customFormat="1" ht="13.5" thickBot="1">
      <c r="A205" s="177" t="s">
        <v>144</v>
      </c>
      <c r="B205" s="127">
        <f aca="true" t="shared" si="136" ref="B205:Z205">B85+B67*(B200-B80)+(B202-B82)*((B64))</f>
        <v>0.2983944136767321</v>
      </c>
      <c r="C205" s="127">
        <f t="shared" si="136"/>
        <v>-0.4267390071527485</v>
      </c>
      <c r="D205" s="127">
        <f t="shared" si="136"/>
        <v>-1.0402818561841596</v>
      </c>
      <c r="E205" s="127">
        <f t="shared" si="136"/>
        <v>-1.2736865055678308</v>
      </c>
      <c r="F205" s="127">
        <f t="shared" si="136"/>
        <v>-1.1865075715960427</v>
      </c>
      <c r="G205" s="127">
        <f t="shared" si="136"/>
        <v>-0.9771890211151072</v>
      </c>
      <c r="H205" s="127">
        <f t="shared" si="136"/>
        <v>-0.7644326959687272</v>
      </c>
      <c r="I205" s="127">
        <f t="shared" si="136"/>
        <v>-0.5846543906612339</v>
      </c>
      <c r="J205" s="127">
        <f t="shared" si="136"/>
        <v>-0.44054098471378994</v>
      </c>
      <c r="K205" s="127">
        <f t="shared" si="136"/>
        <v>-0.32707421112587876</v>
      </c>
      <c r="L205" s="127">
        <f t="shared" si="136"/>
        <v>-0.2390807009968353</v>
      </c>
      <c r="M205" s="127">
        <f t="shared" si="136"/>
        <v>-0.1718692226249289</v>
      </c>
      <c r="N205" s="127">
        <f t="shared" si="136"/>
        <v>-0.12006924731153408</v>
      </c>
      <c r="O205" s="127">
        <f t="shared" si="136"/>
        <v>-0.07599252023029178</v>
      </c>
      <c r="P205" s="127">
        <f t="shared" si="136"/>
        <v>-0.027627189316051445</v>
      </c>
      <c r="Q205" s="127">
        <f t="shared" si="136"/>
        <v>0.04370999046947069</v>
      </c>
      <c r="R205" s="127">
        <f t="shared" si="136"/>
        <v>0.16545973918417134</v>
      </c>
      <c r="S205" s="127">
        <f t="shared" si="136"/>
        <v>0.3734212758271558</v>
      </c>
      <c r="T205" s="127">
        <f t="shared" si="136"/>
        <v>0.7033995224076279</v>
      </c>
      <c r="U205" s="127">
        <f t="shared" si="136"/>
        <v>1.1676369445984716</v>
      </c>
      <c r="V205" s="127">
        <f t="shared" si="136"/>
        <v>1.7178268380505115</v>
      </c>
      <c r="W205" s="127">
        <f t="shared" si="136"/>
        <v>2.2047710465652752</v>
      </c>
      <c r="X205" s="127">
        <f t="shared" si="136"/>
        <v>2.3850507864266115</v>
      </c>
      <c r="Y205" s="127">
        <f t="shared" si="136"/>
        <v>2.0345815627707475</v>
      </c>
      <c r="Z205" s="127">
        <f t="shared" si="136"/>
        <v>0.9579400073792407</v>
      </c>
    </row>
    <row r="206" spans="1:26" s="13" customFormat="1" ht="13.5" thickBot="1">
      <c r="A206" s="178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179"/>
    </row>
    <row r="207" spans="1:26" s="13" customFormat="1" ht="12.75">
      <c r="A207" s="43" t="s">
        <v>145</v>
      </c>
      <c r="B207" s="189">
        <f>$J$11*B204</f>
        <v>-0.40999738311259176</v>
      </c>
      <c r="C207" s="189">
        <f>$J$11*C204</f>
        <v>-0.34843392424584824</v>
      </c>
      <c r="D207" s="189">
        <f aca="true" t="shared" si="137" ref="D207:Z207">$J$11*D204</f>
        <v>-0.10129149651335134</v>
      </c>
      <c r="E207" s="189">
        <f t="shared" si="137"/>
        <v>0.02984960607459093</v>
      </c>
      <c r="F207" s="189">
        <f t="shared" si="137"/>
        <v>0.0590101114664095</v>
      </c>
      <c r="G207" s="189">
        <f t="shared" si="137"/>
        <v>0.05263881081040602</v>
      </c>
      <c r="H207" s="189">
        <f t="shared" si="137"/>
        <v>0.04052159224001524</v>
      </c>
      <c r="I207" s="189">
        <f t="shared" si="137"/>
        <v>0.02690717944585377</v>
      </c>
      <c r="J207" s="189">
        <f t="shared" si="137"/>
        <v>0.008464113665678829</v>
      </c>
      <c r="K207" s="189">
        <f t="shared" si="137"/>
        <v>-0.01807561888377012</v>
      </c>
      <c r="L207" s="189">
        <f t="shared" si="137"/>
        <v>-0.05362611190596776</v>
      </c>
      <c r="M207" s="189">
        <f t="shared" si="137"/>
        <v>-0.09674861635888661</v>
      </c>
      <c r="N207" s="189">
        <f t="shared" si="137"/>
        <v>-0.14439197692208064</v>
      </c>
      <c r="O207" s="189">
        <f t="shared" si="137"/>
        <v>-0.1924252293119644</v>
      </c>
      <c r="P207" s="189">
        <f t="shared" si="137"/>
        <v>-0.23527156893490778</v>
      </c>
      <c r="Q207" s="189">
        <f t="shared" si="137"/>
        <v>-0.26395068063176513</v>
      </c>
      <c r="R207" s="189">
        <f t="shared" si="137"/>
        <v>-0.2618776357558638</v>
      </c>
      <c r="S207" s="189">
        <f t="shared" si="137"/>
        <v>-0.19927395749162535</v>
      </c>
      <c r="T207" s="189">
        <f t="shared" si="137"/>
        <v>-0.03592301608437862</v>
      </c>
      <c r="U207" s="189">
        <f t="shared" si="137"/>
        <v>0.23027058103961642</v>
      </c>
      <c r="V207" s="189">
        <f t="shared" si="137"/>
        <v>0.4345418587975817</v>
      </c>
      <c r="W207" s="189">
        <f t="shared" si="137"/>
        <v>0.2588018973323996</v>
      </c>
      <c r="X207" s="189">
        <f t="shared" si="137"/>
        <v>-0.3557463344733166</v>
      </c>
      <c r="Y207" s="189">
        <f t="shared" si="137"/>
        <v>-1.0450860589535331</v>
      </c>
      <c r="Z207" s="189">
        <f t="shared" si="137"/>
        <v>-1.3031169151468966</v>
      </c>
    </row>
    <row r="208" spans="1:26" s="16" customFormat="1" ht="12.75">
      <c r="A208" s="44" t="s">
        <v>146</v>
      </c>
      <c r="B208" s="190">
        <f>$J$11*B205</f>
        <v>0.2685549723090589</v>
      </c>
      <c r="C208" s="190">
        <f>$J$11*C205</f>
        <v>-0.38406510643747366</v>
      </c>
      <c r="D208" s="190">
        <f aca="true" t="shared" si="138" ref="D208:Z208">$J$11*D205</f>
        <v>-0.9362536705657436</v>
      </c>
      <c r="E208" s="190">
        <f t="shared" si="138"/>
        <v>-1.1463178550110478</v>
      </c>
      <c r="F208" s="190">
        <f t="shared" si="138"/>
        <v>-1.0678568144364384</v>
      </c>
      <c r="G208" s="190">
        <f t="shared" si="138"/>
        <v>-0.8794701190035965</v>
      </c>
      <c r="H208" s="190">
        <f t="shared" si="138"/>
        <v>-0.6879894263718545</v>
      </c>
      <c r="I208" s="190">
        <f t="shared" si="138"/>
        <v>-0.5261889515951106</v>
      </c>
      <c r="J208" s="190">
        <f t="shared" si="138"/>
        <v>-0.39648688624241096</v>
      </c>
      <c r="K208" s="190">
        <f t="shared" si="138"/>
        <v>-0.2943667900132909</v>
      </c>
      <c r="L208" s="190">
        <f t="shared" si="138"/>
        <v>-0.21517263089715177</v>
      </c>
      <c r="M208" s="190">
        <f t="shared" si="138"/>
        <v>-0.15468230036243602</v>
      </c>
      <c r="N208" s="190">
        <f t="shared" si="138"/>
        <v>-0.10806232258038068</v>
      </c>
      <c r="O208" s="190">
        <f t="shared" si="138"/>
        <v>-0.0683932682072626</v>
      </c>
      <c r="P208" s="190">
        <f t="shared" si="138"/>
        <v>-0.0248644703844463</v>
      </c>
      <c r="Q208" s="190">
        <f t="shared" si="138"/>
        <v>0.039338991422523624</v>
      </c>
      <c r="R208" s="190">
        <f t="shared" si="138"/>
        <v>0.1489137652657542</v>
      </c>
      <c r="S208" s="190">
        <f t="shared" si="138"/>
        <v>0.33607914824444024</v>
      </c>
      <c r="T208" s="190">
        <f t="shared" si="138"/>
        <v>0.6330595701668652</v>
      </c>
      <c r="U208" s="190">
        <f t="shared" si="138"/>
        <v>1.0508732501386244</v>
      </c>
      <c r="V208" s="190">
        <f t="shared" si="138"/>
        <v>1.5460441542454604</v>
      </c>
      <c r="W208" s="190">
        <f t="shared" si="138"/>
        <v>1.9842939419087477</v>
      </c>
      <c r="X208" s="190">
        <f t="shared" si="138"/>
        <v>2.1465457077839503</v>
      </c>
      <c r="Y208" s="190">
        <f t="shared" si="138"/>
        <v>1.8311234064936728</v>
      </c>
      <c r="Z208" s="190">
        <f t="shared" si="138"/>
        <v>0.8621460066413166</v>
      </c>
    </row>
    <row r="209" spans="1:26" s="16" customFormat="1" ht="13.5" thickBot="1">
      <c r="A209" s="177" t="s">
        <v>147</v>
      </c>
      <c r="B209" s="191">
        <f>$L$11*B67</f>
        <v>-0.1897880717879824</v>
      </c>
      <c r="C209" s="191">
        <f>$L$11*C67</f>
        <v>-0.20567545814542162</v>
      </c>
      <c r="D209" s="191">
        <f aca="true" t="shared" si="139" ref="D209:Z209">$L$11*D67</f>
        <v>-0.12738808852562933</v>
      </c>
      <c r="E209" s="191">
        <f t="shared" si="139"/>
        <v>-0.013058863458500873</v>
      </c>
      <c r="F209" s="191">
        <f t="shared" si="139"/>
        <v>0.04644140070102651</v>
      </c>
      <c r="G209" s="191">
        <f t="shared" si="139"/>
        <v>0.05480647896485528</v>
      </c>
      <c r="H209" s="191">
        <f t="shared" si="139"/>
        <v>0.03831873718828191</v>
      </c>
      <c r="I209" s="191">
        <f t="shared" si="139"/>
        <v>0.013200658743456849</v>
      </c>
      <c r="J209" s="191">
        <f t="shared" si="139"/>
        <v>-0.013101674369667488</v>
      </c>
      <c r="K209" s="191">
        <f t="shared" si="139"/>
        <v>-0.036872431282736394</v>
      </c>
      <c r="L209" s="191">
        <f t="shared" si="139"/>
        <v>-0.055785718599909086</v>
      </c>
      <c r="M209" s="191">
        <f t="shared" si="139"/>
        <v>-0.0680158763973523</v>
      </c>
      <c r="N209" s="191">
        <f t="shared" si="139"/>
        <v>-0.07181191336930681</v>
      </c>
      <c r="O209" s="191">
        <f t="shared" si="139"/>
        <v>-0.06530817086480044</v>
      </c>
      <c r="P209" s="191">
        <f t="shared" si="139"/>
        <v>-0.046631859580347636</v>
      </c>
      <c r="Q209" s="191">
        <f t="shared" si="139"/>
        <v>-0.014515110317016966</v>
      </c>
      <c r="R209" s="191">
        <f t="shared" si="139"/>
        <v>0.030200895045522348</v>
      </c>
      <c r="S209" s="191">
        <f t="shared" si="139"/>
        <v>0.08184621299086742</v>
      </c>
      <c r="T209" s="191">
        <f t="shared" si="139"/>
        <v>0.1280786712732248</v>
      </c>
      <c r="U209" s="191">
        <f t="shared" si="139"/>
        <v>0.16126260634767922</v>
      </c>
      <c r="V209" s="191">
        <f t="shared" si="139"/>
        <v>0.21548844337799974</v>
      </c>
      <c r="W209" s="191">
        <f t="shared" si="139"/>
        <v>0.3362987896137879</v>
      </c>
      <c r="X209" s="191">
        <f t="shared" si="139"/>
        <v>0.4040206168114233</v>
      </c>
      <c r="Y209" s="191">
        <f t="shared" si="139"/>
        <v>0.18500829384835338</v>
      </c>
      <c r="Z209" s="191">
        <f t="shared" si="139"/>
        <v>-0.2777134904734928</v>
      </c>
    </row>
    <row r="210" spans="1:26" s="16" customFormat="1" ht="13.5" thickBot="1">
      <c r="A210" s="178"/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</row>
    <row r="211" spans="1:26" s="16" customFormat="1" ht="12.75">
      <c r="A211" s="43" t="s">
        <v>148</v>
      </c>
      <c r="B211" s="232">
        <f>B207*B202+B208*B203+B64*B209</f>
        <v>0.23040756942547186</v>
      </c>
      <c r="C211" s="232">
        <f aca="true" t="shared" si="140" ref="C211:Z211">C207*C202+C208*C203+C64*C209</f>
        <v>-0.48024205979309526</v>
      </c>
      <c r="D211" s="232">
        <f t="shared" si="140"/>
        <v>-0.9171811253530953</v>
      </c>
      <c r="E211" s="232">
        <f t="shared" si="140"/>
        <v>-0.7627467571671045</v>
      </c>
      <c r="F211" s="232">
        <f t="shared" si="140"/>
        <v>-0.3613128398682007</v>
      </c>
      <c r="G211" s="232">
        <f t="shared" si="140"/>
        <v>-0.04757099749005933</v>
      </c>
      <c r="H211" s="232">
        <f t="shared" si="140"/>
        <v>0.11769949701744746</v>
      </c>
      <c r="I211" s="232">
        <f t="shared" si="140"/>
        <v>0.17968091649045376</v>
      </c>
      <c r="J211" s="232">
        <f t="shared" si="140"/>
        <v>0.18518841712313194</v>
      </c>
      <c r="K211" s="232">
        <f t="shared" si="140"/>
        <v>0.16460105358043467</v>
      </c>
      <c r="L211" s="232">
        <f t="shared" si="140"/>
        <v>0.1357696557399717</v>
      </c>
      <c r="M211" s="232">
        <f t="shared" si="140"/>
        <v>0.10807959191973653</v>
      </c>
      <c r="N211" s="232">
        <f t="shared" si="140"/>
        <v>0.08428393691395593</v>
      </c>
      <c r="O211" s="232">
        <f t="shared" si="140"/>
        <v>0.0611644165631446</v>
      </c>
      <c r="P211" s="232">
        <f t="shared" si="140"/>
        <v>0.03010374181268094</v>
      </c>
      <c r="Q211" s="232">
        <f t="shared" si="140"/>
        <v>-0.021165554218569214</v>
      </c>
      <c r="R211" s="232">
        <f t="shared" si="140"/>
        <v>-0.10313389577201654</v>
      </c>
      <c r="S211" s="232">
        <f t="shared" si="140"/>
        <v>-0.21060302940984826</v>
      </c>
      <c r="T211" s="232">
        <f t="shared" si="140"/>
        <v>-0.2964430725951682</v>
      </c>
      <c r="U211" s="232">
        <f t="shared" si="140"/>
        <v>-0.2465429682259636</v>
      </c>
      <c r="V211" s="232">
        <f t="shared" si="140"/>
        <v>0.12118916700552063</v>
      </c>
      <c r="W211" s="232">
        <f t="shared" si="140"/>
        <v>1.0114640601627896</v>
      </c>
      <c r="X211" s="232">
        <f t="shared" si="140"/>
        <v>2.2069994608389036</v>
      </c>
      <c r="Y211" s="232">
        <f t="shared" si="140"/>
        <v>2.659708278980066</v>
      </c>
      <c r="Z211" s="232">
        <f t="shared" si="140"/>
        <v>1.340832682389904</v>
      </c>
    </row>
    <row r="212" spans="1:26" s="16" customFormat="1" ht="12.75">
      <c r="A212" s="44" t="s">
        <v>149</v>
      </c>
      <c r="B212" s="230">
        <f>B203*$K$11</f>
        <v>9.880918120443031</v>
      </c>
      <c r="C212" s="230">
        <f aca="true" t="shared" si="141" ref="C212:Z212">C203*$K$11</f>
        <v>10.260297331496341</v>
      </c>
      <c r="D212" s="230">
        <f t="shared" si="141"/>
        <v>8.669712205466732</v>
      </c>
      <c r="E212" s="230">
        <f t="shared" si="141"/>
        <v>5.880551615140085</v>
      </c>
      <c r="F212" s="230">
        <f t="shared" si="141"/>
        <v>2.96248834232094</v>
      </c>
      <c r="G212" s="230">
        <f t="shared" si="141"/>
        <v>0.4713457153621859</v>
      </c>
      <c r="H212" s="230">
        <f t="shared" si="141"/>
        <v>-1.4933468707635962</v>
      </c>
      <c r="I212" s="230">
        <f t="shared" si="141"/>
        <v>-3.000711877712454</v>
      </c>
      <c r="J212" s="230">
        <f t="shared" si="141"/>
        <v>-4.138142513845834</v>
      </c>
      <c r="K212" s="230">
        <f t="shared" si="141"/>
        <v>-4.9735722311542405</v>
      </c>
      <c r="L212" s="230">
        <f t="shared" si="141"/>
        <v>-5.5564053517725025</v>
      </c>
      <c r="M212" s="230">
        <f t="shared" si="141"/>
        <v>-5.924262169460554</v>
      </c>
      <c r="N212" s="230">
        <f t="shared" si="141"/>
        <v>-6.107365287177852</v>
      </c>
      <c r="O212" s="230">
        <f t="shared" si="141"/>
        <v>-6.129699464837477</v>
      </c>
      <c r="P212" s="230">
        <f t="shared" si="141"/>
        <v>-6.007017344207704</v>
      </c>
      <c r="Q212" s="230">
        <f t="shared" si="141"/>
        <v>-5.7409894866102515</v>
      </c>
      <c r="R212" s="230">
        <f t="shared" si="141"/>
        <v>-5.307395436671817</v>
      </c>
      <c r="S212" s="230">
        <f t="shared" si="141"/>
        <v>-4.6350166248456</v>
      </c>
      <c r="T212" s="230">
        <f t="shared" si="141"/>
        <v>-3.575634602462817</v>
      </c>
      <c r="U212" s="230">
        <f t="shared" si="141"/>
        <v>-1.8923676401316876</v>
      </c>
      <c r="V212" s="230">
        <f t="shared" si="141"/>
        <v>0.6441337722435739</v>
      </c>
      <c r="W212" s="230">
        <f t="shared" si="141"/>
        <v>4.032014108851768</v>
      </c>
      <c r="X212" s="230">
        <f t="shared" si="141"/>
        <v>8.0130633301734</v>
      </c>
      <c r="Y212" s="230">
        <f t="shared" si="141"/>
        <v>12.188393470169135</v>
      </c>
      <c r="Z212" s="230">
        <f t="shared" si="141"/>
        <v>15.612034925388016</v>
      </c>
    </row>
    <row r="213" spans="1:26" s="16" customFormat="1" ht="13.5" thickBot="1">
      <c r="A213" s="177" t="s">
        <v>150</v>
      </c>
      <c r="B213" s="191">
        <f>SUM(B211:B212)</f>
        <v>10.111325689868503</v>
      </c>
      <c r="C213" s="191">
        <f>SUM(C211:C212)</f>
        <v>9.780055271703246</v>
      </c>
      <c r="D213" s="191">
        <f aca="true" t="shared" si="142" ref="D213:Z213">SUM(D211:D212)</f>
        <v>7.752531080113637</v>
      </c>
      <c r="E213" s="191">
        <f t="shared" si="142"/>
        <v>5.117804857972981</v>
      </c>
      <c r="F213" s="191">
        <f t="shared" si="142"/>
        <v>2.6011755024527394</v>
      </c>
      <c r="G213" s="191">
        <f t="shared" si="142"/>
        <v>0.42377471787212656</v>
      </c>
      <c r="H213" s="191">
        <f t="shared" si="142"/>
        <v>-1.3756473737461488</v>
      </c>
      <c r="I213" s="191">
        <f t="shared" si="142"/>
        <v>-2.8210309612220006</v>
      </c>
      <c r="J213" s="191">
        <f t="shared" si="142"/>
        <v>-3.952954096722702</v>
      </c>
      <c r="K213" s="191">
        <f t="shared" si="142"/>
        <v>-4.808971177573806</v>
      </c>
      <c r="L213" s="191">
        <f t="shared" si="142"/>
        <v>-5.420635696032531</v>
      </c>
      <c r="M213" s="191">
        <f t="shared" si="142"/>
        <v>-5.816182577540817</v>
      </c>
      <c r="N213" s="191">
        <f t="shared" si="142"/>
        <v>-6.023081350263896</v>
      </c>
      <c r="O213" s="191">
        <f t="shared" si="142"/>
        <v>-6.068535048274333</v>
      </c>
      <c r="P213" s="191">
        <f t="shared" si="142"/>
        <v>-5.976913602395023</v>
      </c>
      <c r="Q213" s="191">
        <f t="shared" si="142"/>
        <v>-5.762155040828821</v>
      </c>
      <c r="R213" s="191">
        <f t="shared" si="142"/>
        <v>-5.410529332443833</v>
      </c>
      <c r="S213" s="191">
        <f t="shared" si="142"/>
        <v>-4.845619654255449</v>
      </c>
      <c r="T213" s="191">
        <f t="shared" si="142"/>
        <v>-3.872077675057985</v>
      </c>
      <c r="U213" s="191">
        <f t="shared" si="142"/>
        <v>-2.138910608357651</v>
      </c>
      <c r="V213" s="191">
        <f t="shared" si="142"/>
        <v>0.7653229392490946</v>
      </c>
      <c r="W213" s="191">
        <f t="shared" si="142"/>
        <v>5.043478169014557</v>
      </c>
      <c r="X213" s="191">
        <f t="shared" si="142"/>
        <v>10.220062791012303</v>
      </c>
      <c r="Y213" s="191">
        <f t="shared" si="142"/>
        <v>14.848101749149201</v>
      </c>
      <c r="Z213" s="191">
        <f t="shared" si="142"/>
        <v>16.95286760777792</v>
      </c>
    </row>
    <row r="214" spans="1:26" s="16" customFormat="1" ht="13.5" thickBot="1">
      <c r="A214" s="185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s="13" customFormat="1" ht="13.5" thickBot="1">
      <c r="A215" s="36" t="s">
        <v>151</v>
      </c>
      <c r="B215" s="192">
        <f aca="true" t="shared" si="143" ref="B215:Z215">$J$11*(B207^2+B208^2)/2+((B64^2)*L11)/2</f>
        <v>0.12958803463601185</v>
      </c>
      <c r="C215" s="192">
        <f t="shared" si="143"/>
        <v>0.12101049249668529</v>
      </c>
      <c r="D215" s="192">
        <f t="shared" si="143"/>
        <v>0.399073906311184</v>
      </c>
      <c r="E215" s="192">
        <f t="shared" si="143"/>
        <v>0.5917210306649721</v>
      </c>
      <c r="F215" s="192">
        <f t="shared" si="143"/>
        <v>0.5147101662271273</v>
      </c>
      <c r="G215" s="192">
        <f t="shared" si="143"/>
        <v>0.3493073405806803</v>
      </c>
      <c r="H215" s="192">
        <f t="shared" si="143"/>
        <v>0.21373715260671275</v>
      </c>
      <c r="I215" s="192">
        <f t="shared" si="143"/>
        <v>0.12491946408892186</v>
      </c>
      <c r="J215" s="192">
        <f t="shared" si="143"/>
        <v>0.07077307148205664</v>
      </c>
      <c r="K215" s="192">
        <f t="shared" si="143"/>
        <v>0.039140340777342096</v>
      </c>
      <c r="L215" s="192">
        <f t="shared" si="143"/>
        <v>0.022128759434408982</v>
      </c>
      <c r="M215" s="192">
        <f t="shared" si="143"/>
        <v>0.014979108965748252</v>
      </c>
      <c r="N215" s="192">
        <f t="shared" si="143"/>
        <v>0.014636928852419814</v>
      </c>
      <c r="O215" s="192">
        <f t="shared" si="143"/>
        <v>0.018767298605324688</v>
      </c>
      <c r="P215" s="192">
        <f t="shared" si="143"/>
        <v>0.025186928866466434</v>
      </c>
      <c r="Q215" s="192">
        <f t="shared" si="143"/>
        <v>0.03204788312345106</v>
      </c>
      <c r="R215" s="192">
        <f t="shared" si="143"/>
        <v>0.04083984251761726</v>
      </c>
      <c r="S215" s="192">
        <f t="shared" si="143"/>
        <v>0.06869668680858715</v>
      </c>
      <c r="T215" s="192">
        <f t="shared" si="143"/>
        <v>0.1809246971090046</v>
      </c>
      <c r="U215" s="192">
        <f t="shared" si="143"/>
        <v>0.5208116077571574</v>
      </c>
      <c r="V215" s="192">
        <f t="shared" si="143"/>
        <v>1.1605856192657182</v>
      </c>
      <c r="W215" s="192">
        <f t="shared" si="143"/>
        <v>1.8019803914813732</v>
      </c>
      <c r="X215" s="192">
        <f t="shared" si="143"/>
        <v>2.1303962685436058</v>
      </c>
      <c r="Y215" s="192">
        <f t="shared" si="143"/>
        <v>2.000348010192609</v>
      </c>
      <c r="Z215" s="192">
        <f t="shared" si="143"/>
        <v>1.09863424408929</v>
      </c>
    </row>
    <row r="216" spans="1:26" s="13" customFormat="1" ht="12.75">
      <c r="A216" s="196"/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</row>
    <row r="217" spans="1:26" s="16" customFormat="1" ht="13.5" thickBot="1">
      <c r="A217" s="196"/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</row>
    <row r="218" spans="1:26" s="16" customFormat="1" ht="13.5" thickBot="1">
      <c r="A218" s="243" t="s">
        <v>152</v>
      </c>
      <c r="B218" s="244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</row>
    <row r="219" spans="1:26" s="16" customFormat="1" ht="12.75">
      <c r="A219" s="122" t="s">
        <v>153</v>
      </c>
      <c r="B219" s="71">
        <f aca="true" t="shared" si="144" ref="B219:Z219">B101+($H$12-$H$5)*COS(B71)-($I$12-$I$5)*SIN(B71)</f>
        <v>4.5</v>
      </c>
      <c r="C219" s="71">
        <f t="shared" si="144"/>
        <v>4.606418366644745</v>
      </c>
      <c r="D219" s="71">
        <f t="shared" si="144"/>
        <v>4.737964070013434</v>
      </c>
      <c r="E219" s="71">
        <f t="shared" si="144"/>
        <v>4.854644782796724</v>
      </c>
      <c r="F219" s="71">
        <f t="shared" si="144"/>
        <v>4.930326451654482</v>
      </c>
      <c r="G219" s="71">
        <f t="shared" si="144"/>
        <v>4.9599596012513025</v>
      </c>
      <c r="H219" s="71">
        <f t="shared" si="144"/>
        <v>4.950258496504345</v>
      </c>
      <c r="I219" s="71">
        <f t="shared" si="144"/>
        <v>4.911302108461679</v>
      </c>
      <c r="J219" s="71">
        <f t="shared" si="144"/>
        <v>4.852914728739598</v>
      </c>
      <c r="K219" s="71">
        <f t="shared" si="144"/>
        <v>4.783667268151515</v>
      </c>
      <c r="L219" s="71">
        <f t="shared" si="144"/>
        <v>4.710739602679338</v>
      </c>
      <c r="M219" s="71">
        <f t="shared" si="144"/>
        <v>4.639966214160844</v>
      </c>
      <c r="N219" s="71">
        <f t="shared" si="144"/>
        <v>4.575884056383505</v>
      </c>
      <c r="O219" s="71">
        <f t="shared" si="144"/>
        <v>4.521751084915311</v>
      </c>
      <c r="P219" s="71">
        <f t="shared" si="144"/>
        <v>4.479539084117869</v>
      </c>
      <c r="Q219" s="71">
        <f t="shared" si="144"/>
        <v>4.449912266858595</v>
      </c>
      <c r="R219" s="71">
        <f t="shared" si="144"/>
        <v>4.432208544535292</v>
      </c>
      <c r="S219" s="71">
        <f t="shared" si="144"/>
        <v>4.424453952427524</v>
      </c>
      <c r="T219" s="71">
        <f t="shared" si="144"/>
        <v>4.423477061319014</v>
      </c>
      <c r="U219" s="71">
        <f t="shared" si="144"/>
        <v>4.425278547331166</v>
      </c>
      <c r="V219" s="71">
        <f t="shared" si="144"/>
        <v>4.425997973344545</v>
      </c>
      <c r="W219" s="71">
        <f t="shared" si="144"/>
        <v>4.424104689673551</v>
      </c>
      <c r="X219" s="71">
        <f t="shared" si="144"/>
        <v>4.424402287104536</v>
      </c>
      <c r="Y219" s="71">
        <f t="shared" si="144"/>
        <v>4.442262049334984</v>
      </c>
      <c r="Z219" s="71">
        <f t="shared" si="144"/>
        <v>4.5</v>
      </c>
    </row>
    <row r="220" spans="1:26" s="16" customFormat="1" ht="12.75">
      <c r="A220" s="42" t="s">
        <v>154</v>
      </c>
      <c r="B220" s="75">
        <f aca="true" t="shared" si="145" ref="B220:Z220">B102+($H$12-$H$5)*SIN(B71)+($I$12-$I$5)*COS(B71)</f>
        <v>0.09999999999999998</v>
      </c>
      <c r="C220" s="75">
        <f t="shared" si="145"/>
        <v>-0.1589919509600256</v>
      </c>
      <c r="D220" s="75">
        <f t="shared" si="145"/>
        <v>-0.36322139834767403</v>
      </c>
      <c r="E220" s="75">
        <f t="shared" si="145"/>
        <v>-0.4934427156168051</v>
      </c>
      <c r="F220" s="75">
        <f t="shared" si="145"/>
        <v>-0.5609830475748558</v>
      </c>
      <c r="G220" s="75">
        <f t="shared" si="145"/>
        <v>-0.5844567858984867</v>
      </c>
      <c r="H220" s="75">
        <f t="shared" si="145"/>
        <v>-0.5769438129478149</v>
      </c>
      <c r="I220" s="75">
        <f t="shared" si="145"/>
        <v>-0.5450688217641904</v>
      </c>
      <c r="J220" s="75">
        <f t="shared" si="145"/>
        <v>-0.49176011934475844</v>
      </c>
      <c r="K220" s="75">
        <f t="shared" si="145"/>
        <v>-0.4185904633164988</v>
      </c>
      <c r="L220" s="75">
        <f t="shared" si="145"/>
        <v>-0.32705388413267716</v>
      </c>
      <c r="M220" s="75">
        <f t="shared" si="145"/>
        <v>-0.2191266776549008</v>
      </c>
      <c r="N220" s="75">
        <f t="shared" si="145"/>
        <v>-0.09747704687662676</v>
      </c>
      <c r="O220" s="75">
        <f t="shared" si="145"/>
        <v>0.03446004802977487</v>
      </c>
      <c r="P220" s="75">
        <f t="shared" si="145"/>
        <v>0.17243045375087046</v>
      </c>
      <c r="Q220" s="75">
        <f t="shared" si="145"/>
        <v>0.3112689869041238</v>
      </c>
      <c r="R220" s="75">
        <f t="shared" si="145"/>
        <v>0.4447261126871747</v>
      </c>
      <c r="S220" s="75">
        <f t="shared" si="145"/>
        <v>0.5651797044222651</v>
      </c>
      <c r="T220" s="75">
        <f t="shared" si="145"/>
        <v>0.6632168219593132</v>
      </c>
      <c r="U220" s="75">
        <f t="shared" si="145"/>
        <v>0.7271403917152934</v>
      </c>
      <c r="V220" s="75">
        <f t="shared" si="145"/>
        <v>0.7426815982429422</v>
      </c>
      <c r="W220" s="75">
        <f t="shared" si="145"/>
        <v>0.6938059312977636</v>
      </c>
      <c r="X220" s="75">
        <f t="shared" si="145"/>
        <v>0.5667266722096123</v>
      </c>
      <c r="Y220" s="75">
        <f t="shared" si="145"/>
        <v>0.36014987180969354</v>
      </c>
      <c r="Z220" s="75">
        <f t="shared" si="145"/>
        <v>0.09999999999999931</v>
      </c>
    </row>
    <row r="221" spans="1:26" s="16" customFormat="1" ht="12.75">
      <c r="A221" s="44" t="s">
        <v>155</v>
      </c>
      <c r="B221" s="64">
        <f aca="true" t="shared" si="146" ref="B221:Z221">B103-B72*(($H$12-$H$5)*SIN(B71)+($I$12-$I$5)*COS(B71))</f>
        <v>0.31754185830433057</v>
      </c>
      <c r="C221" s="64">
        <f t="shared" si="146"/>
        <v>0.4791307792137821</v>
      </c>
      <c r="D221" s="64">
        <f t="shared" si="146"/>
        <v>0.4992292002417116</v>
      </c>
      <c r="E221" s="64">
        <f t="shared" si="146"/>
        <v>0.37948696033916557</v>
      </c>
      <c r="F221" s="64">
        <f t="shared" si="146"/>
        <v>0.20232684442515708</v>
      </c>
      <c r="G221" s="64">
        <f t="shared" si="146"/>
        <v>0.0328337550806804</v>
      </c>
      <c r="H221" s="64">
        <f t="shared" si="146"/>
        <v>-0.10336816227366566</v>
      </c>
      <c r="I221" s="64">
        <f t="shared" si="146"/>
        <v>-0.20222152957412007</v>
      </c>
      <c r="J221" s="64">
        <f t="shared" si="146"/>
        <v>-0.2666656920572066</v>
      </c>
      <c r="K221" s="64">
        <f t="shared" si="146"/>
        <v>-0.3009699645347354</v>
      </c>
      <c r="L221" s="64">
        <f t="shared" si="146"/>
        <v>-0.30934217059972124</v>
      </c>
      <c r="M221" s="64">
        <f t="shared" si="146"/>
        <v>-0.295852967801342</v>
      </c>
      <c r="N221" s="64">
        <f t="shared" si="146"/>
        <v>-0.2646495066386417</v>
      </c>
      <c r="O221" s="64">
        <f t="shared" si="146"/>
        <v>-0.22019189609787365</v>
      </c>
      <c r="P221" s="64">
        <f t="shared" si="146"/>
        <v>-0.16745174251455267</v>
      </c>
      <c r="Q221" s="64">
        <f t="shared" si="146"/>
        <v>-0.11204724803573898</v>
      </c>
      <c r="R221" s="64">
        <f t="shared" si="146"/>
        <v>-0.060267522188788454</v>
      </c>
      <c r="S221" s="64">
        <f t="shared" si="146"/>
        <v>-0.018859255732443157</v>
      </c>
      <c r="T221" s="64">
        <f t="shared" si="146"/>
        <v>0.005752899130740747</v>
      </c>
      <c r="U221" s="64">
        <f t="shared" si="146"/>
        <v>0.009595705228285303</v>
      </c>
      <c r="V221" s="64">
        <f t="shared" si="146"/>
        <v>-0.0037819704856702045</v>
      </c>
      <c r="W221" s="64">
        <f t="shared" si="146"/>
        <v>-0.013289831903257497</v>
      </c>
      <c r="X221" s="64">
        <f t="shared" si="146"/>
        <v>0.03186716345881515</v>
      </c>
      <c r="Y221" s="64">
        <f t="shared" si="146"/>
        <v>0.20150771091374747</v>
      </c>
      <c r="Z221" s="64">
        <f t="shared" si="146"/>
        <v>0.5017220587895681</v>
      </c>
    </row>
    <row r="222" spans="1:26" s="223" customFormat="1" ht="12.75">
      <c r="A222" s="221" t="s">
        <v>156</v>
      </c>
      <c r="B222" s="222">
        <f>B104+B72*(($H$12-$H$5)*COS(B71)-($I$12-$I$5)*SIN(B71))</f>
        <v>-1.0315940638334533</v>
      </c>
      <c r="C222" s="222">
        <f aca="true" t="shared" si="147" ref="C222:Z222">C104+C72*(($H$12-$H$5)*COS(C71)-($I$12-$I$5)*SIN(C71))</f>
        <v>-0.9101418776481449</v>
      </c>
      <c r="D222" s="222">
        <f t="shared" si="147"/>
        <v>-0.6400366871806986</v>
      </c>
      <c r="E222" s="222">
        <f t="shared" si="147"/>
        <v>-0.3683524740819915</v>
      </c>
      <c r="F222" s="222">
        <f t="shared" si="147"/>
        <v>-0.16566768184196823</v>
      </c>
      <c r="G222" s="222">
        <f t="shared" si="147"/>
        <v>-0.025150510430366545</v>
      </c>
      <c r="H222" s="222">
        <f t="shared" si="147"/>
        <v>0.08093180173115379</v>
      </c>
      <c r="I222" s="222">
        <f t="shared" si="147"/>
        <v>0.1727925845431953</v>
      </c>
      <c r="J222" s="222">
        <f t="shared" si="147"/>
        <v>0.2598606906850328</v>
      </c>
      <c r="K222" s="222">
        <f t="shared" si="147"/>
        <v>0.3445971969065461</v>
      </c>
      <c r="L222" s="222">
        <f t="shared" si="147"/>
        <v>0.42591534161330635</v>
      </c>
      <c r="M222" s="222">
        <f t="shared" si="147"/>
        <v>0.5010559659509009</v>
      </c>
      <c r="N222" s="222">
        <f t="shared" si="147"/>
        <v>0.5663855336777138</v>
      </c>
      <c r="O222" s="222">
        <f t="shared" si="147"/>
        <v>0.6176030597683622</v>
      </c>
      <c r="P222" s="222">
        <f t="shared" si="147"/>
        <v>0.649613904657659</v>
      </c>
      <c r="Q222" s="222">
        <f t="shared" si="147"/>
        <v>0.6561639439358428</v>
      </c>
      <c r="R222" s="222">
        <f t="shared" si="147"/>
        <v>0.6292456893219628</v>
      </c>
      <c r="S222" s="222">
        <f t="shared" si="147"/>
        <v>0.5582827644209732</v>
      </c>
      <c r="T222" s="222">
        <f t="shared" si="147"/>
        <v>0.4292324292198735</v>
      </c>
      <c r="U222" s="222">
        <f t="shared" si="147"/>
        <v>0.22424997964548474</v>
      </c>
      <c r="V222" s="222">
        <f t="shared" si="147"/>
        <v>-0.07596877570665335</v>
      </c>
      <c r="W222" s="222">
        <f t="shared" si="147"/>
        <v>-0.48163181588195464</v>
      </c>
      <c r="X222" s="222">
        <f t="shared" si="147"/>
        <v>-0.9652360410754695</v>
      </c>
      <c r="Y222" s="222">
        <f t="shared" si="147"/>
        <v>-1.4147643601776811</v>
      </c>
      <c r="Z222" s="222">
        <f t="shared" si="147"/>
        <v>-1.6299378617529434</v>
      </c>
    </row>
    <row r="223" spans="1:26" s="13" customFormat="1" ht="12.75">
      <c r="A223" s="42" t="s">
        <v>157</v>
      </c>
      <c r="B223" s="64">
        <f aca="true" t="shared" si="148" ref="B223:Z223">B105-B75*(B220-B102)-(B222-B104)*(B72)</f>
        <v>0.7509329420679551</v>
      </c>
      <c r="C223" s="64">
        <f t="shared" si="148"/>
        <v>0.3850154587078519</v>
      </c>
      <c r="D223" s="64">
        <f t="shared" si="148"/>
        <v>-0.23430736348040732</v>
      </c>
      <c r="E223" s="64">
        <f t="shared" si="148"/>
        <v>-0.6233249090681421</v>
      </c>
      <c r="F223" s="64">
        <f t="shared" si="148"/>
        <v>-0.6972267255953962</v>
      </c>
      <c r="G223" s="64">
        <f t="shared" si="148"/>
        <v>-0.6056362601360394</v>
      </c>
      <c r="H223" s="64">
        <f t="shared" si="148"/>
        <v>-0.4671124066672068</v>
      </c>
      <c r="I223" s="64">
        <f t="shared" si="148"/>
        <v>-0.32889295691733456</v>
      </c>
      <c r="J223" s="64">
        <f t="shared" si="148"/>
        <v>-0.20261423483364424</v>
      </c>
      <c r="K223" s="64">
        <f t="shared" si="148"/>
        <v>-0.08934248075123041</v>
      </c>
      <c r="L223" s="64">
        <f t="shared" si="148"/>
        <v>0.01126219862220735</v>
      </c>
      <c r="M223" s="64">
        <f t="shared" si="148"/>
        <v>0.09862839386810773</v>
      </c>
      <c r="N223" s="64">
        <f t="shared" si="148"/>
        <v>0.17091875944303284</v>
      </c>
      <c r="O223" s="64">
        <f t="shared" si="148"/>
        <v>0.22508499766858925</v>
      </c>
      <c r="P223" s="64">
        <f t="shared" si="148"/>
        <v>0.2570046562260851</v>
      </c>
      <c r="Q223" s="64">
        <f t="shared" si="148"/>
        <v>0.26174578655575365</v>
      </c>
      <c r="R223" s="64">
        <f t="shared" si="148"/>
        <v>0.23423081297604567</v>
      </c>
      <c r="S223" s="64">
        <f t="shared" si="148"/>
        <v>0.17100487760679406</v>
      </c>
      <c r="T223" s="64">
        <f t="shared" si="148"/>
        <v>0.07485021066583196</v>
      </c>
      <c r="U223" s="64">
        <f t="shared" si="148"/>
        <v>-0.03388266257752886</v>
      </c>
      <c r="V223" s="64">
        <f t="shared" si="148"/>
        <v>-0.09301610573982119</v>
      </c>
      <c r="W223" s="64">
        <f t="shared" si="148"/>
        <v>0.03669715004125646</v>
      </c>
      <c r="X223" s="64">
        <f t="shared" si="148"/>
        <v>0.5542230683716042</v>
      </c>
      <c r="Y223" s="64">
        <f t="shared" si="148"/>
        <v>1.440620539947518</v>
      </c>
      <c r="Z223" s="64">
        <f t="shared" si="148"/>
        <v>1.9432431668131438</v>
      </c>
    </row>
    <row r="224" spans="1:26" s="16" customFormat="1" ht="13.5" thickBot="1">
      <c r="A224" s="177" t="s">
        <v>158</v>
      </c>
      <c r="B224" s="127">
        <f aca="true" t="shared" si="149" ref="B224:Z224">B214+B75*(B219-B209)+(B221-B211)*((B72))</f>
        <v>1.5574790423571714</v>
      </c>
      <c r="C224" s="127">
        <f t="shared" si="149"/>
        <v>1.0995945041243127</v>
      </c>
      <c r="D224" s="127">
        <f t="shared" si="149"/>
        <v>-0.039556733826608736</v>
      </c>
      <c r="E224" s="127">
        <f t="shared" si="149"/>
        <v>-1.1048229187887317</v>
      </c>
      <c r="F224" s="127">
        <f t="shared" si="149"/>
        <v>-1.6119520735531496</v>
      </c>
      <c r="G224" s="127">
        <f t="shared" si="149"/>
        <v>-1.5751600783900126</v>
      </c>
      <c r="H224" s="127">
        <f t="shared" si="149"/>
        <v>-1.2372929264292165</v>
      </c>
      <c r="I224" s="127">
        <f t="shared" si="149"/>
        <v>-0.8139993286310384</v>
      </c>
      <c r="J224" s="127">
        <f t="shared" si="149"/>
        <v>-0.4218874936609857</v>
      </c>
      <c r="K224" s="127">
        <f t="shared" si="149"/>
        <v>-0.1019375184838513</v>
      </c>
      <c r="L224" s="127">
        <f t="shared" si="149"/>
        <v>0.14273238643507882</v>
      </c>
      <c r="M224" s="127">
        <f t="shared" si="149"/>
        <v>0.3217380585435377</v>
      </c>
      <c r="N224" s="127">
        <f t="shared" si="149"/>
        <v>0.4453276971141239</v>
      </c>
      <c r="O224" s="127">
        <f t="shared" si="149"/>
        <v>0.5199442509767433</v>
      </c>
      <c r="P224" s="127">
        <f t="shared" si="149"/>
        <v>0.5474458814228138</v>
      </c>
      <c r="Q224" s="127">
        <f t="shared" si="149"/>
        <v>0.5259791632540477</v>
      </c>
      <c r="R224" s="127">
        <f t="shared" si="149"/>
        <v>0.45175495569712915</v>
      </c>
      <c r="S224" s="127">
        <f t="shared" si="149"/>
        <v>0.32185789197107506</v>
      </c>
      <c r="T224" s="127">
        <f t="shared" si="149"/>
        <v>0.14038215096789497</v>
      </c>
      <c r="U224" s="127">
        <f t="shared" si="149"/>
        <v>-0.061647875771743126</v>
      </c>
      <c r="V224" s="127">
        <f t="shared" si="149"/>
        <v>-0.1701305440646818</v>
      </c>
      <c r="W224" s="127">
        <f t="shared" si="149"/>
        <v>0.07124329594760447</v>
      </c>
      <c r="X224" s="127">
        <f t="shared" si="149"/>
        <v>0.9356186089576924</v>
      </c>
      <c r="Y224" s="127">
        <f t="shared" si="149"/>
        <v>2.4218196588182046</v>
      </c>
      <c r="Z224" s="127">
        <f t="shared" si="149"/>
        <v>3.7952590061021994</v>
      </c>
    </row>
    <row r="225" spans="1:26" s="16" customFormat="1" ht="13.5" thickBot="1">
      <c r="A225" s="178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179"/>
    </row>
    <row r="226" spans="1:26" s="16" customFormat="1" ht="12.75">
      <c r="A226" s="43" t="s">
        <v>159</v>
      </c>
      <c r="B226" s="189">
        <f>$J$12*B223</f>
        <v>0.37546647103397757</v>
      </c>
      <c r="C226" s="189">
        <f>$J$12*C223</f>
        <v>0.19250772935392596</v>
      </c>
      <c r="D226" s="189">
        <f aca="true" t="shared" si="150" ref="D226:Z226">$J$12*D223</f>
        <v>-0.11715368174020366</v>
      </c>
      <c r="E226" s="189">
        <f t="shared" si="150"/>
        <v>-0.31166245453407104</v>
      </c>
      <c r="F226" s="189">
        <f t="shared" si="150"/>
        <v>-0.3486133627976981</v>
      </c>
      <c r="G226" s="189">
        <f t="shared" si="150"/>
        <v>-0.3028181300680197</v>
      </c>
      <c r="H226" s="189">
        <f t="shared" si="150"/>
        <v>-0.2335562033336034</v>
      </c>
      <c r="I226" s="189">
        <f t="shared" si="150"/>
        <v>-0.16444647845866728</v>
      </c>
      <c r="J226" s="189">
        <f t="shared" si="150"/>
        <v>-0.10130711741682212</v>
      </c>
      <c r="K226" s="189">
        <f t="shared" si="150"/>
        <v>-0.04467124037561521</v>
      </c>
      <c r="L226" s="189">
        <f t="shared" si="150"/>
        <v>0.005631099311103675</v>
      </c>
      <c r="M226" s="189">
        <f t="shared" si="150"/>
        <v>0.04931419693405387</v>
      </c>
      <c r="N226" s="189">
        <f t="shared" si="150"/>
        <v>0.08545937972151642</v>
      </c>
      <c r="O226" s="189">
        <f t="shared" si="150"/>
        <v>0.11254249883429462</v>
      </c>
      <c r="P226" s="189">
        <f t="shared" si="150"/>
        <v>0.12850232811304255</v>
      </c>
      <c r="Q226" s="189">
        <f t="shared" si="150"/>
        <v>0.13087289327787682</v>
      </c>
      <c r="R226" s="189">
        <f t="shared" si="150"/>
        <v>0.11711540648802284</v>
      </c>
      <c r="S226" s="189">
        <f t="shared" si="150"/>
        <v>0.08550243880339703</v>
      </c>
      <c r="T226" s="189">
        <f t="shared" si="150"/>
        <v>0.03742510533291598</v>
      </c>
      <c r="U226" s="189">
        <f t="shared" si="150"/>
        <v>-0.01694133128876443</v>
      </c>
      <c r="V226" s="189">
        <f t="shared" si="150"/>
        <v>-0.046508052869910596</v>
      </c>
      <c r="W226" s="189">
        <f t="shared" si="150"/>
        <v>0.01834857502062823</v>
      </c>
      <c r="X226" s="189">
        <f t="shared" si="150"/>
        <v>0.2771115341858021</v>
      </c>
      <c r="Y226" s="189">
        <f t="shared" si="150"/>
        <v>0.720310269973759</v>
      </c>
      <c r="Z226" s="189">
        <f t="shared" si="150"/>
        <v>0.9716215834065719</v>
      </c>
    </row>
    <row r="227" spans="1:26" s="16" customFormat="1" ht="12.75">
      <c r="A227" s="44" t="s">
        <v>160</v>
      </c>
      <c r="B227" s="190">
        <f>$J$12*B224</f>
        <v>0.7787395211785857</v>
      </c>
      <c r="C227" s="190">
        <f>$J$12*C224</f>
        <v>0.5497972520621563</v>
      </c>
      <c r="D227" s="190">
        <f aca="true" t="shared" si="151" ref="D227:Z227">$J$12*D224</f>
        <v>-0.019778366913304368</v>
      </c>
      <c r="E227" s="190">
        <f t="shared" si="151"/>
        <v>-0.5524114593943659</v>
      </c>
      <c r="F227" s="190">
        <f t="shared" si="151"/>
        <v>-0.8059760367765748</v>
      </c>
      <c r="G227" s="190">
        <f t="shared" si="151"/>
        <v>-0.7875800391950063</v>
      </c>
      <c r="H227" s="190">
        <f t="shared" si="151"/>
        <v>-0.6186464632146083</v>
      </c>
      <c r="I227" s="190">
        <f t="shared" si="151"/>
        <v>-0.4069996643155192</v>
      </c>
      <c r="J227" s="190">
        <f t="shared" si="151"/>
        <v>-0.21094374683049286</v>
      </c>
      <c r="K227" s="190">
        <f t="shared" si="151"/>
        <v>-0.05096875924192565</v>
      </c>
      <c r="L227" s="190">
        <f t="shared" si="151"/>
        <v>0.07136619321753941</v>
      </c>
      <c r="M227" s="190">
        <f t="shared" si="151"/>
        <v>0.16086902927176885</v>
      </c>
      <c r="N227" s="190">
        <f t="shared" si="151"/>
        <v>0.22266384855706195</v>
      </c>
      <c r="O227" s="190">
        <f t="shared" si="151"/>
        <v>0.2599721254883717</v>
      </c>
      <c r="P227" s="190">
        <f t="shared" si="151"/>
        <v>0.2737229407114069</v>
      </c>
      <c r="Q227" s="190">
        <f t="shared" si="151"/>
        <v>0.26298958162702385</v>
      </c>
      <c r="R227" s="190">
        <f t="shared" si="151"/>
        <v>0.22587747784856457</v>
      </c>
      <c r="S227" s="190">
        <f t="shared" si="151"/>
        <v>0.16092894598553753</v>
      </c>
      <c r="T227" s="190">
        <f t="shared" si="151"/>
        <v>0.07019107548394748</v>
      </c>
      <c r="U227" s="190">
        <f t="shared" si="151"/>
        <v>-0.030823937885871563</v>
      </c>
      <c r="V227" s="190">
        <f t="shared" si="151"/>
        <v>-0.0850652720323409</v>
      </c>
      <c r="W227" s="190">
        <f t="shared" si="151"/>
        <v>0.03562164797380223</v>
      </c>
      <c r="X227" s="190">
        <f t="shared" si="151"/>
        <v>0.4678093044788462</v>
      </c>
      <c r="Y227" s="190">
        <f t="shared" si="151"/>
        <v>1.2109098294091023</v>
      </c>
      <c r="Z227" s="190">
        <f t="shared" si="151"/>
        <v>1.8976295030510997</v>
      </c>
    </row>
    <row r="228" spans="1:26" s="16" customFormat="1" ht="13.5" thickBot="1">
      <c r="A228" s="177" t="s">
        <v>164</v>
      </c>
      <c r="B228" s="191">
        <f>B75*$L$12</f>
        <v>0.0823702032319277</v>
      </c>
      <c r="C228" s="191">
        <f>C75*$L$12</f>
        <v>0.04616125426192419</v>
      </c>
      <c r="D228" s="191">
        <f aca="true" t="shared" si="152" ref="D228:Z228">D75*$L$12</f>
        <v>-0.01954830479484718</v>
      </c>
      <c r="E228" s="191">
        <f t="shared" si="152"/>
        <v>-0.06803884995497812</v>
      </c>
      <c r="F228" s="191">
        <f t="shared" si="152"/>
        <v>-0.08559159558943803</v>
      </c>
      <c r="G228" s="191">
        <f t="shared" si="152"/>
        <v>-0.08035298780026803</v>
      </c>
      <c r="H228" s="191">
        <f t="shared" si="152"/>
        <v>-0.06359364908831885</v>
      </c>
      <c r="I228" s="191">
        <f t="shared" si="152"/>
        <v>-0.043604137642337525</v>
      </c>
      <c r="J228" s="191">
        <f t="shared" si="152"/>
        <v>-0.02481385316129814</v>
      </c>
      <c r="K228" s="191">
        <f t="shared" si="152"/>
        <v>-0.008857254126321393</v>
      </c>
      <c r="L228" s="191">
        <f t="shared" si="152"/>
        <v>0.004042109770706099</v>
      </c>
      <c r="M228" s="191">
        <f t="shared" si="152"/>
        <v>0.014136831207504835</v>
      </c>
      <c r="N228" s="191">
        <f t="shared" si="152"/>
        <v>0.021696406833406585</v>
      </c>
      <c r="O228" s="191">
        <f t="shared" si="152"/>
        <v>0.02682873099438226</v>
      </c>
      <c r="P228" s="191">
        <f t="shared" si="152"/>
        <v>0.029431425957856732</v>
      </c>
      <c r="Q228" s="191">
        <f t="shared" si="152"/>
        <v>0.029204345411016047</v>
      </c>
      <c r="R228" s="191">
        <f t="shared" si="152"/>
        <v>0.025720086906238903</v>
      </c>
      <c r="S228" s="191">
        <f t="shared" si="152"/>
        <v>0.018619541813658484</v>
      </c>
      <c r="T228" s="191">
        <f t="shared" si="152"/>
        <v>0.0081265336053506</v>
      </c>
      <c r="U228" s="191">
        <f t="shared" si="152"/>
        <v>-0.0036770667122442654</v>
      </c>
      <c r="V228" s="191">
        <f t="shared" si="152"/>
        <v>-0.010113742529081175</v>
      </c>
      <c r="W228" s="191">
        <f t="shared" si="152"/>
        <v>0.003995121791319649</v>
      </c>
      <c r="X228" s="191">
        <f t="shared" si="152"/>
        <v>0.06005291536821481</v>
      </c>
      <c r="Y228" s="191">
        <f t="shared" si="152"/>
        <v>0.15492042412716225</v>
      </c>
      <c r="Z228" s="191">
        <f t="shared" si="152"/>
        <v>0.20837198883021096</v>
      </c>
    </row>
    <row r="229" spans="1:26" s="13" customFormat="1" ht="13.5" thickBot="1">
      <c r="A229" s="178"/>
      <c r="B229" s="183"/>
      <c r="C229" s="18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</row>
    <row r="230" spans="1:26" s="13" customFormat="1" ht="12.75">
      <c r="A230" s="43" t="s">
        <v>161</v>
      </c>
      <c r="B230" s="189">
        <f aca="true" t="shared" si="153" ref="B230:Z230">B226*B221+B222*B227+B228*B72</f>
        <v>-0.6725045127928778</v>
      </c>
      <c r="C230" s="189">
        <f t="shared" si="153"/>
        <v>-0.39800148862808876</v>
      </c>
      <c r="D230" s="189">
        <f t="shared" si="153"/>
        <v>-0.050532257013267246</v>
      </c>
      <c r="E230" s="189">
        <f t="shared" si="153"/>
        <v>0.07210870616013947</v>
      </c>
      <c r="F230" s="189">
        <f t="shared" si="153"/>
        <v>0.05385989909319845</v>
      </c>
      <c r="G230" s="189">
        <f t="shared" si="153"/>
        <v>0.008451536914063215</v>
      </c>
      <c r="H230" s="189">
        <f t="shared" si="153"/>
        <v>-0.022422192487393872</v>
      </c>
      <c r="I230" s="189">
        <f t="shared" si="153"/>
        <v>-0.03246939430249921</v>
      </c>
      <c r="J230" s="189">
        <f t="shared" si="153"/>
        <v>-0.024446005924047533</v>
      </c>
      <c r="K230" s="189">
        <f t="shared" si="153"/>
        <v>-0.0028091635939894513</v>
      </c>
      <c r="L230" s="189">
        <f t="shared" si="153"/>
        <v>0.028057707927376763</v>
      </c>
      <c r="M230" s="189">
        <f t="shared" si="153"/>
        <v>0.06407174712622106</v>
      </c>
      <c r="N230" s="189">
        <f t="shared" si="153"/>
        <v>0.10088685947340773</v>
      </c>
      <c r="O230" s="189">
        <f t="shared" si="153"/>
        <v>0.13313879413873128</v>
      </c>
      <c r="P230" s="189">
        <f t="shared" si="153"/>
        <v>0.1541213263717926</v>
      </c>
      <c r="Q230" s="189">
        <f t="shared" si="153"/>
        <v>0.15646827834876803</v>
      </c>
      <c r="R230" s="189">
        <f t="shared" si="153"/>
        <v>0.13439909407729259</v>
      </c>
      <c r="S230" s="189">
        <f t="shared" si="153"/>
        <v>0.088078734676796</v>
      </c>
      <c r="T230" s="189">
        <f t="shared" si="153"/>
        <v>0.030363901360882666</v>
      </c>
      <c r="U230" s="189">
        <f t="shared" si="153"/>
        <v>-0.0070901692870500785</v>
      </c>
      <c r="V230" s="189">
        <f t="shared" si="153"/>
        <v>0.00665482693273174</v>
      </c>
      <c r="W230" s="189">
        <f t="shared" si="153"/>
        <v>-0.017423441132822706</v>
      </c>
      <c r="X230" s="189">
        <f t="shared" si="153"/>
        <v>-0.44188395461560653</v>
      </c>
      <c r="Y230" s="189">
        <f t="shared" si="153"/>
        <v>-1.5543709410292552</v>
      </c>
      <c r="Z230" s="189">
        <f t="shared" si="153"/>
        <v>-2.559120388087511</v>
      </c>
    </row>
    <row r="231" spans="1:26" s="16" customFormat="1" ht="12.75">
      <c r="A231" s="44" t="s">
        <v>162</v>
      </c>
      <c r="B231" s="190">
        <f>B222*$K$12</f>
        <v>-5.059968883103089</v>
      </c>
      <c r="C231" s="190">
        <f>C222*$K$12</f>
        <v>-4.464245909864151</v>
      </c>
      <c r="D231" s="190">
        <f aca="true" t="shared" si="154" ref="D231:Z231">D222*$K$12</f>
        <v>-3.139379950621327</v>
      </c>
      <c r="E231" s="190">
        <f t="shared" si="154"/>
        <v>-1.8067688853721684</v>
      </c>
      <c r="F231" s="190">
        <f t="shared" si="154"/>
        <v>-0.8125999794348542</v>
      </c>
      <c r="G231" s="190">
        <f t="shared" si="154"/>
        <v>-0.12336325366094791</v>
      </c>
      <c r="H231" s="190">
        <f t="shared" si="154"/>
        <v>0.39697048749130937</v>
      </c>
      <c r="I231" s="190">
        <f t="shared" si="154"/>
        <v>0.8475476271843729</v>
      </c>
      <c r="J231" s="190">
        <f t="shared" si="154"/>
        <v>1.274616687810086</v>
      </c>
      <c r="K231" s="190">
        <f t="shared" si="154"/>
        <v>1.6902492508266087</v>
      </c>
      <c r="L231" s="190">
        <f t="shared" si="154"/>
        <v>2.089114750613268</v>
      </c>
      <c r="M231" s="190">
        <f t="shared" si="154"/>
        <v>2.4576795129891686</v>
      </c>
      <c r="N231" s="190">
        <f t="shared" si="154"/>
        <v>2.7781210426891865</v>
      </c>
      <c r="O231" s="190">
        <f t="shared" si="154"/>
        <v>3.0293430081638166</v>
      </c>
      <c r="P231" s="190">
        <f t="shared" si="154"/>
        <v>3.1863562023458174</v>
      </c>
      <c r="Q231" s="190">
        <f t="shared" si="154"/>
        <v>3.2184841450053088</v>
      </c>
      <c r="R231" s="190">
        <f t="shared" si="154"/>
        <v>3.0864501061242278</v>
      </c>
      <c r="S231" s="190">
        <f t="shared" si="154"/>
        <v>2.738376959484874</v>
      </c>
      <c r="T231" s="190">
        <f t="shared" si="154"/>
        <v>2.1053850653234796</v>
      </c>
      <c r="U231" s="190">
        <f t="shared" si="154"/>
        <v>1.0999461501611028</v>
      </c>
      <c r="V231" s="190">
        <f t="shared" si="154"/>
        <v>-0.3726268448411347</v>
      </c>
      <c r="W231" s="190">
        <f t="shared" si="154"/>
        <v>-2.3624040569009876</v>
      </c>
      <c r="X231" s="190">
        <f t="shared" si="154"/>
        <v>-4.734482781475178</v>
      </c>
      <c r="Y231" s="190">
        <f t="shared" si="154"/>
        <v>-6.939419186671526</v>
      </c>
      <c r="Z231" s="190">
        <f t="shared" si="154"/>
        <v>-7.994845211898188</v>
      </c>
    </row>
    <row r="232" spans="1:26" s="16" customFormat="1" ht="13.5" thickBot="1">
      <c r="A232" s="177" t="s">
        <v>163</v>
      </c>
      <c r="B232" s="191">
        <f>SUM(B230:B231)</f>
        <v>-5.732473395895966</v>
      </c>
      <c r="C232" s="191">
        <f>SUM(C230:C231)</f>
        <v>-4.86224739849224</v>
      </c>
      <c r="D232" s="191">
        <f aca="true" t="shared" si="155" ref="D232:Z232">SUM(D230:D231)</f>
        <v>-3.189912207634594</v>
      </c>
      <c r="E232" s="191">
        <f t="shared" si="155"/>
        <v>-1.7346601792120289</v>
      </c>
      <c r="F232" s="191">
        <f t="shared" si="155"/>
        <v>-0.7587400803416557</v>
      </c>
      <c r="G232" s="191">
        <f t="shared" si="155"/>
        <v>-0.1149117167468847</v>
      </c>
      <c r="H232" s="191">
        <f t="shared" si="155"/>
        <v>0.3745482950039155</v>
      </c>
      <c r="I232" s="191">
        <f t="shared" si="155"/>
        <v>0.8150782328818738</v>
      </c>
      <c r="J232" s="191">
        <f t="shared" si="155"/>
        <v>1.2501706818860385</v>
      </c>
      <c r="K232" s="191">
        <f t="shared" si="155"/>
        <v>1.6874400872326192</v>
      </c>
      <c r="L232" s="191">
        <f t="shared" si="155"/>
        <v>2.1171724585406446</v>
      </c>
      <c r="M232" s="191">
        <f t="shared" si="155"/>
        <v>2.5217512601153897</v>
      </c>
      <c r="N232" s="191">
        <f t="shared" si="155"/>
        <v>2.879007902162594</v>
      </c>
      <c r="O232" s="191">
        <f t="shared" si="155"/>
        <v>3.162481802302548</v>
      </c>
      <c r="P232" s="191">
        <f t="shared" si="155"/>
        <v>3.34047752871761</v>
      </c>
      <c r="Q232" s="191">
        <f t="shared" si="155"/>
        <v>3.3749524233540766</v>
      </c>
      <c r="R232" s="191">
        <f t="shared" si="155"/>
        <v>3.2208492002015205</v>
      </c>
      <c r="S232" s="191">
        <f t="shared" si="155"/>
        <v>2.82645569416167</v>
      </c>
      <c r="T232" s="191">
        <f t="shared" si="155"/>
        <v>2.1357489666843623</v>
      </c>
      <c r="U232" s="191">
        <f t="shared" si="155"/>
        <v>1.0928559808740528</v>
      </c>
      <c r="V232" s="191">
        <f t="shared" si="155"/>
        <v>-0.36597201790840295</v>
      </c>
      <c r="W232" s="191">
        <f t="shared" si="155"/>
        <v>-2.3798274980338103</v>
      </c>
      <c r="X232" s="191">
        <f t="shared" si="155"/>
        <v>-5.176366736090785</v>
      </c>
      <c r="Y232" s="191">
        <f t="shared" si="155"/>
        <v>-8.493790127700782</v>
      </c>
      <c r="Z232" s="191">
        <f t="shared" si="155"/>
        <v>-10.553965599985698</v>
      </c>
    </row>
    <row r="233" spans="1:26" s="16" customFormat="1" ht="13.5" thickBot="1">
      <c r="A233" s="185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s="16" customFormat="1" ht="13.5" thickBot="1">
      <c r="A234" s="36" t="s">
        <v>165</v>
      </c>
      <c r="B234" s="192">
        <f aca="true" t="shared" si="156" ref="B234:Z234">$J$12*(B226^2+B227^2)/2+$L$12*(B72^2)/2</f>
        <v>0.18933686230573737</v>
      </c>
      <c r="C234" s="192">
        <f t="shared" si="156"/>
        <v>0.09088425215163516</v>
      </c>
      <c r="D234" s="192">
        <f t="shared" si="156"/>
        <v>0.010769015477056146</v>
      </c>
      <c r="E234" s="192">
        <f t="shared" si="156"/>
        <v>0.10520791208768589</v>
      </c>
      <c r="F234" s="192">
        <f t="shared" si="156"/>
        <v>0.19420459334357715</v>
      </c>
      <c r="G234" s="192">
        <f t="shared" si="156"/>
        <v>0.17803398447965327</v>
      </c>
      <c r="H234" s="192">
        <f t="shared" si="156"/>
        <v>0.1096974217897328</v>
      </c>
      <c r="I234" s="192">
        <f t="shared" si="156"/>
        <v>0.04956550023877637</v>
      </c>
      <c r="J234" s="192">
        <f t="shared" si="156"/>
        <v>0.01597500129360689</v>
      </c>
      <c r="K234" s="192">
        <f t="shared" si="156"/>
        <v>0.00388196044334851</v>
      </c>
      <c r="L234" s="192">
        <f t="shared" si="156"/>
        <v>0.004001663074719604</v>
      </c>
      <c r="M234" s="192">
        <f t="shared" si="156"/>
        <v>0.009438713583745635</v>
      </c>
      <c r="N234" s="192">
        <f t="shared" si="156"/>
        <v>0.01602944483010203</v>
      </c>
      <c r="O234" s="192">
        <f t="shared" si="156"/>
        <v>0.021273051613855235</v>
      </c>
      <c r="P234" s="192">
        <f t="shared" si="156"/>
        <v>0.02354191334825471</v>
      </c>
      <c r="Q234" s="192">
        <f t="shared" si="156"/>
        <v>0.02187337091447671</v>
      </c>
      <c r="R234" s="192">
        <f t="shared" si="156"/>
        <v>0.016270277682599022</v>
      </c>
      <c r="S234" s="192">
        <f t="shared" si="156"/>
        <v>0.008310595420873512</v>
      </c>
      <c r="T234" s="192">
        <f t="shared" si="156"/>
        <v>0.001582637364572104</v>
      </c>
      <c r="U234" s="192">
        <f t="shared" si="156"/>
        <v>0.00031145583865093985</v>
      </c>
      <c r="V234" s="192">
        <f t="shared" si="156"/>
        <v>0.0023501128474406334</v>
      </c>
      <c r="W234" s="192">
        <f t="shared" si="156"/>
        <v>0.00040556212993178424</v>
      </c>
      <c r="X234" s="192">
        <f t="shared" si="156"/>
        <v>0.07393306215099436</v>
      </c>
      <c r="Y234" s="192">
        <f t="shared" si="156"/>
        <v>0.4972553832386895</v>
      </c>
      <c r="Z234" s="192">
        <f t="shared" si="156"/>
        <v>1.1424634713640998</v>
      </c>
    </row>
    <row r="235" spans="1:26" s="16" customFormat="1" ht="12.75">
      <c r="A235" s="196"/>
      <c r="B235" s="196"/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</row>
    <row r="236" spans="1:26" s="16" customFormat="1" ht="13.5" thickBot="1">
      <c r="A236" s="176"/>
      <c r="B236" s="35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s="16" customFormat="1" ht="13.5" thickBot="1">
      <c r="A237" s="235" t="s">
        <v>218</v>
      </c>
      <c r="B237" s="237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s="100" customFormat="1" ht="12.75">
      <c r="A238" s="122" t="s">
        <v>167</v>
      </c>
      <c r="B238" s="71">
        <f>B90+($H$13-$H$4)*COS(B63)-($I$13-$I$4)*SIN(B63)</f>
        <v>3.5</v>
      </c>
      <c r="C238" s="71">
        <f aca="true" t="shared" si="157" ref="C238:Z238">C228+($H$4-$H$3)*COS(C203)-($I$4-$I$3)*SIN(C203)</f>
        <v>-0.4865114702497169</v>
      </c>
      <c r="D238" s="71">
        <f t="shared" si="157"/>
        <v>-0.39195496887363246</v>
      </c>
      <c r="E238" s="71">
        <f t="shared" si="157"/>
        <v>-0.13368347799617503</v>
      </c>
      <c r="F238" s="71">
        <f t="shared" si="157"/>
        <v>0.17614111048374304</v>
      </c>
      <c r="G238" s="71">
        <f t="shared" si="157"/>
        <v>0.43975007842907354</v>
      </c>
      <c r="H238" s="71">
        <f t="shared" si="157"/>
        <v>0.6321816931848934</v>
      </c>
      <c r="I238" s="71">
        <f t="shared" si="157"/>
        <v>0.7640882129116099</v>
      </c>
      <c r="J238" s="71">
        <f t="shared" si="157"/>
        <v>0.8519333074822526</v>
      </c>
      <c r="K238" s="71">
        <f t="shared" si="157"/>
        <v>0.909409196918721</v>
      </c>
      <c r="L238" s="71">
        <f t="shared" si="157"/>
        <v>0.9464284073442161</v>
      </c>
      <c r="M238" s="71">
        <f t="shared" si="157"/>
        <v>0.9696391727504795</v>
      </c>
      <c r="N238" s="71">
        <f t="shared" si="157"/>
        <v>0.983110449513485</v>
      </c>
      <c r="O238" s="71">
        <f t="shared" si="157"/>
        <v>0.9889356143107084</v>
      </c>
      <c r="P238" s="71">
        <f t="shared" si="157"/>
        <v>0.987656666920199</v>
      </c>
      <c r="Q238" s="71">
        <f t="shared" si="157"/>
        <v>0.9783779951298146</v>
      </c>
      <c r="R238" s="71">
        <f t="shared" si="157"/>
        <v>0.9582979839914023</v>
      </c>
      <c r="S238" s="71">
        <f t="shared" si="157"/>
        <v>0.9210311410131149</v>
      </c>
      <c r="T238" s="71">
        <f t="shared" si="157"/>
        <v>0.8524735054348607</v>
      </c>
      <c r="U238" s="71">
        <f t="shared" si="157"/>
        <v>0.7238380350475881</v>
      </c>
      <c r="V238" s="71">
        <f t="shared" si="157"/>
        <v>0.49317554927969254</v>
      </c>
      <c r="W238" s="71">
        <f t="shared" si="157"/>
        <v>0.14718052745314153</v>
      </c>
      <c r="X238" s="71">
        <f t="shared" si="157"/>
        <v>-0.24236351636908032</v>
      </c>
      <c r="Y238" s="71">
        <f t="shared" si="157"/>
        <v>-0.5484568478207669</v>
      </c>
      <c r="Z238" s="71">
        <f t="shared" si="157"/>
        <v>-0.7115611550443701</v>
      </c>
    </row>
    <row r="239" spans="1:29" ht="12.75">
      <c r="A239" s="42" t="s">
        <v>168</v>
      </c>
      <c r="B239" s="75">
        <f>B91+($H$13-$H$4)*SIN(B63)+($I$13-$I$4)*COS(B63)</f>
        <v>0.6</v>
      </c>
      <c r="C239" s="75">
        <f aca="true" t="shared" si="158" ref="C239:Z239">C229+($H$4-$H$3)*SIN(C203)+($I$4-$I$3)*COS(C203)</f>
        <v>0.8463213151996971</v>
      </c>
      <c r="D239" s="75">
        <f t="shared" si="158"/>
        <v>0.9280696506996178</v>
      </c>
      <c r="E239" s="75">
        <f t="shared" si="158"/>
        <v>0.9978430652208456</v>
      </c>
      <c r="F239" s="75">
        <f t="shared" si="158"/>
        <v>0.9651403994091272</v>
      </c>
      <c r="G239" s="75">
        <f t="shared" si="158"/>
        <v>0.8541035068999758</v>
      </c>
      <c r="H239" s="75">
        <f t="shared" si="158"/>
        <v>0.7182594747614501</v>
      </c>
      <c r="I239" s="75">
        <f t="shared" si="158"/>
        <v>0.5896041611595354</v>
      </c>
      <c r="J239" s="75">
        <f t="shared" si="158"/>
        <v>0.48095157376130043</v>
      </c>
      <c r="K239" s="75">
        <f t="shared" si="158"/>
        <v>0.395963034745849</v>
      </c>
      <c r="L239" s="75">
        <f t="shared" si="158"/>
        <v>0.3345266299499812</v>
      </c>
      <c r="M239" s="75">
        <f t="shared" si="158"/>
        <v>0.2949835170071244</v>
      </c>
      <c r="N239" s="75">
        <f t="shared" si="158"/>
        <v>0.2751055043752272</v>
      </c>
      <c r="O239" s="75">
        <f t="shared" si="158"/>
        <v>0.2726725968544415</v>
      </c>
      <c r="P239" s="75">
        <f t="shared" si="158"/>
        <v>0.28601466323015856</v>
      </c>
      <c r="Q239" s="75">
        <f t="shared" si="158"/>
        <v>0.3147528914553376</v>
      </c>
      <c r="R239" s="75">
        <f t="shared" si="158"/>
        <v>0.36096878794185816</v>
      </c>
      <c r="S239" s="75">
        <f t="shared" si="158"/>
        <v>0.43087504642329827</v>
      </c>
      <c r="T239" s="75">
        <f t="shared" si="158"/>
        <v>0.5357967815901252</v>
      </c>
      <c r="U239" s="75">
        <f t="shared" si="158"/>
        <v>0.6860916678632534</v>
      </c>
      <c r="V239" s="75">
        <f t="shared" si="158"/>
        <v>0.8641179831195639</v>
      </c>
      <c r="W239" s="75">
        <f t="shared" si="158"/>
        <v>0.989695882382795</v>
      </c>
      <c r="X239" s="75">
        <f t="shared" si="158"/>
        <v>0.9531759028717006</v>
      </c>
      <c r="Y239" s="75">
        <f t="shared" si="158"/>
        <v>0.710816722726111</v>
      </c>
      <c r="Z239" s="75">
        <f t="shared" si="158"/>
        <v>0.3920752616539701</v>
      </c>
      <c r="AA239" s="7"/>
      <c r="AB239" s="7"/>
      <c r="AC239" s="7"/>
    </row>
    <row r="240" spans="1:29" ht="12.75">
      <c r="A240" s="44" t="s">
        <v>169</v>
      </c>
      <c r="B240" s="64">
        <f>B92</f>
        <v>0</v>
      </c>
      <c r="C240" s="64">
        <f aca="true" t="shared" si="159" ref="C240:Z243">C92</f>
        <v>0</v>
      </c>
      <c r="D240" s="64">
        <f t="shared" si="159"/>
        <v>0</v>
      </c>
      <c r="E240" s="64">
        <f t="shared" si="159"/>
        <v>0</v>
      </c>
      <c r="F240" s="64">
        <f t="shared" si="159"/>
        <v>0</v>
      </c>
      <c r="G240" s="64">
        <f t="shared" si="159"/>
        <v>0</v>
      </c>
      <c r="H240" s="64">
        <f t="shared" si="159"/>
        <v>0</v>
      </c>
      <c r="I240" s="64">
        <f t="shared" si="159"/>
        <v>0</v>
      </c>
      <c r="J240" s="64">
        <f t="shared" si="159"/>
        <v>0</v>
      </c>
      <c r="K240" s="64">
        <f t="shared" si="159"/>
        <v>0</v>
      </c>
      <c r="L240" s="64">
        <f t="shared" si="159"/>
        <v>0</v>
      </c>
      <c r="M240" s="64">
        <f t="shared" si="159"/>
        <v>0</v>
      </c>
      <c r="N240" s="64">
        <f t="shared" si="159"/>
        <v>0</v>
      </c>
      <c r="O240" s="64">
        <f t="shared" si="159"/>
        <v>0</v>
      </c>
      <c r="P240" s="64">
        <f t="shared" si="159"/>
        <v>0</v>
      </c>
      <c r="Q240" s="64">
        <f t="shared" si="159"/>
        <v>0</v>
      </c>
      <c r="R240" s="64">
        <f t="shared" si="159"/>
        <v>0</v>
      </c>
      <c r="S240" s="64">
        <f t="shared" si="159"/>
        <v>0</v>
      </c>
      <c r="T240" s="64">
        <f t="shared" si="159"/>
        <v>0</v>
      </c>
      <c r="U240" s="64">
        <f t="shared" si="159"/>
        <v>0</v>
      </c>
      <c r="V240" s="64">
        <f t="shared" si="159"/>
        <v>0</v>
      </c>
      <c r="W240" s="64">
        <f t="shared" si="159"/>
        <v>0</v>
      </c>
      <c r="X240" s="64">
        <f t="shared" si="159"/>
        <v>0</v>
      </c>
      <c r="Y240" s="64">
        <f t="shared" si="159"/>
        <v>0</v>
      </c>
      <c r="Z240" s="64">
        <f t="shared" si="159"/>
        <v>0</v>
      </c>
      <c r="AA240" s="7"/>
      <c r="AB240" s="7"/>
      <c r="AC240" s="7"/>
    </row>
    <row r="241" spans="1:29" ht="12.75">
      <c r="A241" s="42" t="s">
        <v>170</v>
      </c>
      <c r="B241" s="64">
        <f>B93</f>
        <v>1.3485962271773864</v>
      </c>
      <c r="C241" s="64">
        <f aca="true" t="shared" si="160" ref="C241:Q241">C93</f>
        <v>1.2597988237223572</v>
      </c>
      <c r="D241" s="64">
        <f t="shared" si="160"/>
        <v>0.9710588142306805</v>
      </c>
      <c r="E241" s="64">
        <f t="shared" si="160"/>
        <v>0.6133717375137324</v>
      </c>
      <c r="F241" s="64">
        <f t="shared" si="160"/>
        <v>0.29509279437096975</v>
      </c>
      <c r="G241" s="64">
        <f t="shared" si="160"/>
        <v>0.04608660828474296</v>
      </c>
      <c r="H241" s="64">
        <f t="shared" si="160"/>
        <v>-0.146912210089084</v>
      </c>
      <c r="I241" s="64">
        <f t="shared" si="160"/>
        <v>-0.30242450605593985</v>
      </c>
      <c r="J241" s="64">
        <f t="shared" si="160"/>
        <v>-0.43207923224206446</v>
      </c>
      <c r="K241" s="64">
        <f t="shared" si="160"/>
        <v>-0.5415015020480847</v>
      </c>
      <c r="L241" s="64">
        <f t="shared" si="160"/>
        <v>-0.6333047224026377</v>
      </c>
      <c r="M241" s="64">
        <f t="shared" si="160"/>
        <v>-0.7089452745468529</v>
      </c>
      <c r="N241" s="64">
        <f t="shared" si="160"/>
        <v>-0.7693618847371952</v>
      </c>
      <c r="O241" s="64">
        <f t="shared" si="160"/>
        <v>-0.814810684432304</v>
      </c>
      <c r="P241" s="64">
        <f t="shared" si="160"/>
        <v>-0.844101936328213</v>
      </c>
      <c r="Q241" s="64">
        <f t="shared" si="160"/>
        <v>-0.8531640412326589</v>
      </c>
      <c r="R241" s="64">
        <f t="shared" si="159"/>
        <v>-0.8325758348664984</v>
      </c>
      <c r="S241" s="64">
        <f t="shared" si="159"/>
        <v>-0.763546564522247</v>
      </c>
      <c r="T241" s="64">
        <f t="shared" si="159"/>
        <v>-0.6127998704123907</v>
      </c>
      <c r="U241" s="64">
        <f t="shared" si="159"/>
        <v>-0.3326895081318433</v>
      </c>
      <c r="V241" s="64">
        <f t="shared" si="159"/>
        <v>0.1139400167923262</v>
      </c>
      <c r="W241" s="64">
        <f t="shared" si="159"/>
        <v>0.69952282676057</v>
      </c>
      <c r="X241" s="64">
        <f t="shared" si="159"/>
        <v>1.3208548620529998</v>
      </c>
      <c r="Y241" s="64">
        <f t="shared" si="159"/>
        <v>1.8475015257107916</v>
      </c>
      <c r="Z241" s="64">
        <f t="shared" si="159"/>
        <v>2.1308071924389</v>
      </c>
      <c r="AA241" s="7"/>
      <c r="AB241" s="7"/>
      <c r="AC241" s="7"/>
    </row>
    <row r="242" spans="1:26" s="100" customFormat="1" ht="12.75">
      <c r="A242" s="42" t="s">
        <v>171</v>
      </c>
      <c r="B242" s="64">
        <f>B94</f>
        <v>-0.12140059680974402</v>
      </c>
      <c r="C242" s="64">
        <f t="shared" si="159"/>
        <v>-0.18137533164838726</v>
      </c>
      <c r="D242" s="64">
        <f t="shared" si="159"/>
        <v>-0.09232656178022336</v>
      </c>
      <c r="E242" s="64">
        <f t="shared" si="159"/>
        <v>-0.01691533879369872</v>
      </c>
      <c r="F242" s="64">
        <f t="shared" si="159"/>
        <v>0.03388993417894143</v>
      </c>
      <c r="G242" s="64">
        <f t="shared" si="159"/>
        <v>0.046433678032202295</v>
      </c>
      <c r="H242" s="64">
        <f t="shared" si="159"/>
        <v>0.03089048975618883</v>
      </c>
      <c r="I242" s="64">
        <f t="shared" si="159"/>
        <v>0.007021388558577394</v>
      </c>
      <c r="J242" s="64">
        <f t="shared" si="159"/>
        <v>-0.013348110260184442</v>
      </c>
      <c r="K242" s="64">
        <f t="shared" si="159"/>
        <v>-0.028144449762013732</v>
      </c>
      <c r="L242" s="64">
        <f t="shared" si="159"/>
        <v>-0.040312622370946266</v>
      </c>
      <c r="M242" s="64">
        <f t="shared" si="159"/>
        <v>-0.05401057510025675</v>
      </c>
      <c r="N242" s="64">
        <f t="shared" si="159"/>
        <v>-0.07278659943640699</v>
      </c>
      <c r="O242" s="64">
        <f t="shared" si="159"/>
        <v>-0.09848776556155119</v>
      </c>
      <c r="P242" s="64">
        <f t="shared" si="159"/>
        <v>-0.12956884966452628</v>
      </c>
      <c r="Q242" s="64">
        <f t="shared" si="159"/>
        <v>-0.15783227409492512</v>
      </c>
      <c r="R242" s="64">
        <f t="shared" si="159"/>
        <v>-0.16320554260313003</v>
      </c>
      <c r="S242" s="64">
        <f t="shared" si="159"/>
        <v>-0.10839835357337278</v>
      </c>
      <c r="T242" s="64">
        <f t="shared" si="159"/>
        <v>0.05539245036392726</v>
      </c>
      <c r="U242" s="64">
        <f t="shared" si="159"/>
        <v>0.33631412198069255</v>
      </c>
      <c r="V242" s="64">
        <f t="shared" si="159"/>
        <v>0.5786893296805158</v>
      </c>
      <c r="W242" s="64">
        <f t="shared" si="159"/>
        <v>0.4770167210680676</v>
      </c>
      <c r="X242" s="64">
        <f t="shared" si="159"/>
        <v>-0.021120068819618365</v>
      </c>
      <c r="Y242" s="64">
        <f t="shared" si="159"/>
        <v>-0.5231125002531973</v>
      </c>
      <c r="Z242" s="64">
        <f t="shared" si="159"/>
        <v>-0.6426488109319071</v>
      </c>
    </row>
    <row r="243" spans="1:26" s="100" customFormat="1" ht="13.5" thickBot="1">
      <c r="A243" s="177" t="s">
        <v>172</v>
      </c>
      <c r="B243" s="64">
        <f>B95</f>
        <v>-0.04007742801853893</v>
      </c>
      <c r="C243" s="64">
        <f t="shared" si="159"/>
        <v>-0.7861230080038358</v>
      </c>
      <c r="D243" s="64">
        <f t="shared" si="159"/>
        <v>-1.2611507003093343</v>
      </c>
      <c r="E243" s="64">
        <f t="shared" si="159"/>
        <v>-1.2969642053716717</v>
      </c>
      <c r="F243" s="64">
        <f t="shared" si="159"/>
        <v>-1.105917067495025</v>
      </c>
      <c r="G243" s="64">
        <f t="shared" si="159"/>
        <v>-0.881628234419003</v>
      </c>
      <c r="H243" s="64">
        <f t="shared" si="159"/>
        <v>-0.6977252336472611</v>
      </c>
      <c r="I243" s="64">
        <f t="shared" si="159"/>
        <v>-0.5619471413199473</v>
      </c>
      <c r="J243" s="64">
        <f t="shared" si="159"/>
        <v>-0.4635880077002688</v>
      </c>
      <c r="K243" s="64">
        <f t="shared" si="159"/>
        <v>-0.39113786684752583</v>
      </c>
      <c r="L243" s="64">
        <f t="shared" si="159"/>
        <v>-0.33579201330129527</v>
      </c>
      <c r="M243" s="64">
        <f t="shared" si="159"/>
        <v>-0.2902280074540763</v>
      </c>
      <c r="N243" s="64">
        <f t="shared" si="159"/>
        <v>-0.24621260236701398</v>
      </c>
      <c r="O243" s="64">
        <f t="shared" si="159"/>
        <v>-0.192235690490376</v>
      </c>
      <c r="P243" s="64">
        <f t="shared" si="159"/>
        <v>-0.1116584848812271</v>
      </c>
      <c r="Q243" s="64">
        <f t="shared" si="159"/>
        <v>0.01797629081872837</v>
      </c>
      <c r="R243" s="64">
        <f t="shared" si="159"/>
        <v>0.22300200308797924</v>
      </c>
      <c r="S243" s="64">
        <f t="shared" si="159"/>
        <v>0.5265310322431819</v>
      </c>
      <c r="T243" s="64">
        <f t="shared" si="159"/>
        <v>0.936393902538035</v>
      </c>
      <c r="U243" s="64">
        <f t="shared" si="159"/>
        <v>1.4477582338166959</v>
      </c>
      <c r="V243" s="64">
        <f t="shared" si="159"/>
        <v>2.0849450232199134</v>
      </c>
      <c r="W243" s="64">
        <f t="shared" si="159"/>
        <v>2.800556115635735</v>
      </c>
      <c r="X243" s="64">
        <f t="shared" si="159"/>
        <v>3.1205757753614494</v>
      </c>
      <c r="Y243" s="64">
        <f t="shared" si="159"/>
        <v>2.365065376312537</v>
      </c>
      <c r="Z243" s="64">
        <f t="shared" si="159"/>
        <v>0.45610706882649227</v>
      </c>
    </row>
    <row r="244" spans="1:26" s="100" customFormat="1" ht="13.5" thickBot="1">
      <c r="A244" s="178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179"/>
    </row>
    <row r="245" spans="1:26" s="100" customFormat="1" ht="12.75">
      <c r="A245" s="43" t="s">
        <v>173</v>
      </c>
      <c r="B245" s="220">
        <f>$J$13*B242</f>
        <v>-0.0849804177668208</v>
      </c>
      <c r="C245" s="220">
        <f aca="true" t="shared" si="161" ref="C245:Z245">$J$13*C242</f>
        <v>-0.12696273215387108</v>
      </c>
      <c r="D245" s="220">
        <f t="shared" si="161"/>
        <v>-0.06462859324615634</v>
      </c>
      <c r="E245" s="220">
        <f t="shared" si="161"/>
        <v>-0.011840737155589103</v>
      </c>
      <c r="F245" s="220">
        <f t="shared" si="161"/>
        <v>0.023722953925259</v>
      </c>
      <c r="G245" s="220">
        <f t="shared" si="161"/>
        <v>0.0325035746225416</v>
      </c>
      <c r="H245" s="220">
        <f t="shared" si="161"/>
        <v>0.02162334282933218</v>
      </c>
      <c r="I245" s="220">
        <f t="shared" si="161"/>
        <v>0.004914971991004176</v>
      </c>
      <c r="J245" s="220">
        <f t="shared" si="161"/>
        <v>-0.009343677182129109</v>
      </c>
      <c r="K245" s="220">
        <f t="shared" si="161"/>
        <v>-0.01970111483340961</v>
      </c>
      <c r="L245" s="220">
        <f t="shared" si="161"/>
        <v>-0.028218835659662385</v>
      </c>
      <c r="M245" s="220">
        <f t="shared" si="161"/>
        <v>-0.03780740257017973</v>
      </c>
      <c r="N245" s="220">
        <f t="shared" si="161"/>
        <v>-0.05095061960548489</v>
      </c>
      <c r="O245" s="220">
        <f t="shared" si="161"/>
        <v>-0.06894143589308582</v>
      </c>
      <c r="P245" s="220">
        <f t="shared" si="161"/>
        <v>-0.0906981947651684</v>
      </c>
      <c r="Q245" s="220">
        <f t="shared" si="161"/>
        <v>-0.11048259186644757</v>
      </c>
      <c r="R245" s="220">
        <f t="shared" si="161"/>
        <v>-0.11424387982219102</v>
      </c>
      <c r="S245" s="220">
        <f t="shared" si="161"/>
        <v>-0.07587884750136094</v>
      </c>
      <c r="T245" s="220">
        <f t="shared" si="161"/>
        <v>0.03877471525474908</v>
      </c>
      <c r="U245" s="220">
        <f t="shared" si="161"/>
        <v>0.23541988538648476</v>
      </c>
      <c r="V245" s="220">
        <f t="shared" si="161"/>
        <v>0.405082530776361</v>
      </c>
      <c r="W245" s="220">
        <f t="shared" si="161"/>
        <v>0.3339117047476473</v>
      </c>
      <c r="X245" s="220">
        <f t="shared" si="161"/>
        <v>-0.014784048173732854</v>
      </c>
      <c r="Y245" s="220">
        <f t="shared" si="161"/>
        <v>-0.3661787501772381</v>
      </c>
      <c r="Z245" s="220">
        <f t="shared" si="161"/>
        <v>-0.44985416765233494</v>
      </c>
    </row>
    <row r="246" spans="1:26" s="100" customFormat="1" ht="12.75">
      <c r="A246" s="44" t="s">
        <v>174</v>
      </c>
      <c r="B246" s="231">
        <f>$J$13*B243</f>
        <v>-0.02805419961297725</v>
      </c>
      <c r="C246" s="231">
        <f aca="true" t="shared" si="162" ref="C246:Z246">$J$13*C243</f>
        <v>-0.5502861056026851</v>
      </c>
      <c r="D246" s="231">
        <f t="shared" si="162"/>
        <v>-0.882805490216534</v>
      </c>
      <c r="E246" s="231">
        <f t="shared" si="162"/>
        <v>-0.9078749437601701</v>
      </c>
      <c r="F246" s="231">
        <f t="shared" si="162"/>
        <v>-0.7741419472465174</v>
      </c>
      <c r="G246" s="231">
        <f t="shared" si="162"/>
        <v>-0.6171397640933021</v>
      </c>
      <c r="H246" s="231">
        <f t="shared" si="162"/>
        <v>-0.48840766355308274</v>
      </c>
      <c r="I246" s="231">
        <f t="shared" si="162"/>
        <v>-0.3933629989239631</v>
      </c>
      <c r="J246" s="231">
        <f t="shared" si="162"/>
        <v>-0.32451160539018814</v>
      </c>
      <c r="K246" s="231">
        <f t="shared" si="162"/>
        <v>-0.27379650679326806</v>
      </c>
      <c r="L246" s="231">
        <f t="shared" si="162"/>
        <v>-0.23505440931090668</v>
      </c>
      <c r="M246" s="231">
        <f t="shared" si="162"/>
        <v>-0.2031596052178534</v>
      </c>
      <c r="N246" s="231">
        <f t="shared" si="162"/>
        <v>-0.17234882165690976</v>
      </c>
      <c r="O246" s="231">
        <f t="shared" si="162"/>
        <v>-0.1345649833432632</v>
      </c>
      <c r="P246" s="231">
        <f t="shared" si="162"/>
        <v>-0.07816093941685896</v>
      </c>
      <c r="Q246" s="231">
        <f t="shared" si="162"/>
        <v>0.012583403573109858</v>
      </c>
      <c r="R246" s="231">
        <f t="shared" si="162"/>
        <v>0.15610140216158547</v>
      </c>
      <c r="S246" s="231">
        <f t="shared" si="162"/>
        <v>0.3685717225702273</v>
      </c>
      <c r="T246" s="231">
        <f t="shared" si="162"/>
        <v>0.6554757317766244</v>
      </c>
      <c r="U246" s="231">
        <f t="shared" si="162"/>
        <v>1.013430763671687</v>
      </c>
      <c r="V246" s="231">
        <f t="shared" si="162"/>
        <v>1.4594615162539393</v>
      </c>
      <c r="W246" s="231">
        <f t="shared" si="162"/>
        <v>1.9603892809450143</v>
      </c>
      <c r="X246" s="231">
        <f t="shared" si="162"/>
        <v>2.1844030427530146</v>
      </c>
      <c r="Y246" s="231">
        <f t="shared" si="162"/>
        <v>1.6555457634187758</v>
      </c>
      <c r="Z246" s="231">
        <f t="shared" si="162"/>
        <v>0.31927494817854457</v>
      </c>
    </row>
    <row r="247" spans="1:26" s="100" customFormat="1" ht="13.5" thickBot="1">
      <c r="A247" s="177" t="s">
        <v>175</v>
      </c>
      <c r="B247" s="182">
        <f>0*$L$13</f>
        <v>0</v>
      </c>
      <c r="C247" s="182">
        <f>C67*$L$13</f>
        <v>-0.0771282968045331</v>
      </c>
      <c r="D247" s="182">
        <f aca="true" t="shared" si="163" ref="D247:Z247">D67*$L$13</f>
        <v>-0.047770533197111</v>
      </c>
      <c r="E247" s="182">
        <f t="shared" si="163"/>
        <v>-0.0048970737969378265</v>
      </c>
      <c r="F247" s="182">
        <f t="shared" si="163"/>
        <v>0.01741552526288494</v>
      </c>
      <c r="G247" s="182">
        <f t="shared" si="163"/>
        <v>0.020552429611820727</v>
      </c>
      <c r="H247" s="182">
        <f t="shared" si="163"/>
        <v>0.014369526445605716</v>
      </c>
      <c r="I247" s="182">
        <f t="shared" si="163"/>
        <v>0.004950247028796317</v>
      </c>
      <c r="J247" s="182">
        <f t="shared" si="163"/>
        <v>-0.004913127888625308</v>
      </c>
      <c r="K247" s="182">
        <f t="shared" si="163"/>
        <v>-0.013827161731026145</v>
      </c>
      <c r="L247" s="182">
        <f t="shared" si="163"/>
        <v>-0.020919644474965905</v>
      </c>
      <c r="M247" s="182">
        <f t="shared" si="163"/>
        <v>-0.025505953649007113</v>
      </c>
      <c r="N247" s="182">
        <f t="shared" si="163"/>
        <v>-0.026929467513490055</v>
      </c>
      <c r="O247" s="182">
        <f t="shared" si="163"/>
        <v>-0.02449056407430016</v>
      </c>
      <c r="P247" s="182">
        <f t="shared" si="163"/>
        <v>-0.01748694734263036</v>
      </c>
      <c r="Q247" s="182">
        <f t="shared" si="163"/>
        <v>-0.005443166368881362</v>
      </c>
      <c r="R247" s="182">
        <f t="shared" si="163"/>
        <v>0.01132533564207088</v>
      </c>
      <c r="S247" s="182">
        <f t="shared" si="163"/>
        <v>0.03069232987157528</v>
      </c>
      <c r="T247" s="182">
        <f t="shared" si="163"/>
        <v>0.0480295017274593</v>
      </c>
      <c r="U247" s="182">
        <f t="shared" si="163"/>
        <v>0.060473477380379705</v>
      </c>
      <c r="V247" s="182">
        <f t="shared" si="163"/>
        <v>0.0808081662667499</v>
      </c>
      <c r="W247" s="182">
        <f t="shared" si="163"/>
        <v>0.12611204610517046</v>
      </c>
      <c r="X247" s="182">
        <f t="shared" si="163"/>
        <v>0.15150773130428374</v>
      </c>
      <c r="Y247" s="182">
        <f t="shared" si="163"/>
        <v>0.0693781101931325</v>
      </c>
      <c r="Z247" s="182">
        <f t="shared" si="163"/>
        <v>-0.1041425589275598</v>
      </c>
    </row>
    <row r="248" spans="1:26" s="100" customFormat="1" ht="13.5" thickBot="1">
      <c r="A248" s="178"/>
      <c r="B248" s="183"/>
      <c r="C248" s="183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</row>
    <row r="249" spans="1:26" s="100" customFormat="1" ht="12.75">
      <c r="A249" s="43" t="s">
        <v>176</v>
      </c>
      <c r="B249" s="180">
        <f>B245*B240+B246*B241+B247*0</f>
        <v>-0.037833787754542415</v>
      </c>
      <c r="C249" s="180">
        <f aca="true" t="shared" si="164" ref="C249:Z249">C245*C240+C246*C241+C247*C64</f>
        <v>-0.7040904454230864</v>
      </c>
      <c r="D249" s="180">
        <f t="shared" si="164"/>
        <v>-0.856505180774567</v>
      </c>
      <c r="E249" s="180">
        <f t="shared" si="164"/>
        <v>-0.5564936310848454</v>
      </c>
      <c r="F249" s="180">
        <f t="shared" si="164"/>
        <v>-0.22945474713962377</v>
      </c>
      <c r="G249" s="180">
        <f t="shared" si="164"/>
        <v>-0.028656961201824056</v>
      </c>
      <c r="H249" s="180">
        <f t="shared" si="164"/>
        <v>0.07221116082480876</v>
      </c>
      <c r="I249" s="180">
        <f t="shared" si="164"/>
        <v>0.11922884321119746</v>
      </c>
      <c r="J249" s="180">
        <f t="shared" si="164"/>
        <v>0.1399558214013903</v>
      </c>
      <c r="K249" s="180">
        <f t="shared" si="164"/>
        <v>0.14782633686315239</v>
      </c>
      <c r="L249" s="180">
        <f t="shared" si="164"/>
        <v>0.1489808061285711</v>
      </c>
      <c r="M249" s="180">
        <f t="shared" si="164"/>
        <v>0.14542325111760737</v>
      </c>
      <c r="N249" s="180">
        <f t="shared" si="164"/>
        <v>0.13560166191935397</v>
      </c>
      <c r="O249" s="180">
        <f t="shared" si="164"/>
        <v>0.11387010889506112</v>
      </c>
      <c r="P249" s="180">
        <f t="shared" si="164"/>
        <v>0.07005874299514703</v>
      </c>
      <c r="Q249" s="180">
        <f t="shared" si="164"/>
        <v>-0.009163365558485207</v>
      </c>
      <c r="R249" s="180">
        <f t="shared" si="164"/>
        <v>-0.13370430632335198</v>
      </c>
      <c r="S249" s="180">
        <f t="shared" si="164"/>
        <v>-0.29193171293851494</v>
      </c>
      <c r="T249" s="180">
        <f t="shared" si="164"/>
        <v>-0.41615205079181716</v>
      </c>
      <c r="U249" s="180">
        <f t="shared" si="164"/>
        <v>-0.3476467305518303</v>
      </c>
      <c r="V249" s="180">
        <f t="shared" si="164"/>
        <v>0.17115933821490653</v>
      </c>
      <c r="W249" s="180">
        <f t="shared" si="164"/>
        <v>1.415958523045029</v>
      </c>
      <c r="X249" s="180">
        <f t="shared" si="164"/>
        <v>2.975163086798486</v>
      </c>
      <c r="Y249" s="180">
        <f t="shared" si="164"/>
        <v>3.1047528963387236</v>
      </c>
      <c r="Z249" s="180">
        <f t="shared" si="164"/>
        <v>0.6263765023621675</v>
      </c>
    </row>
    <row r="250" spans="1:26" s="100" customFormat="1" ht="12.75">
      <c r="A250" s="44" t="s">
        <v>177</v>
      </c>
      <c r="B250" s="181">
        <f>$K$13*B241</f>
        <v>9.260810292027113</v>
      </c>
      <c r="C250" s="181">
        <f aca="true" t="shared" si="165" ref="C250:Z250">$K$13*C241</f>
        <v>8.651038522501427</v>
      </c>
      <c r="D250" s="181">
        <f t="shared" si="165"/>
        <v>6.6682608773220835</v>
      </c>
      <c r="E250" s="181">
        <f t="shared" si="165"/>
        <v>4.2120237215068</v>
      </c>
      <c r="F250" s="181">
        <f t="shared" si="165"/>
        <v>2.0264022189454494</v>
      </c>
      <c r="G250" s="181">
        <f t="shared" si="165"/>
        <v>0.3164767390913299</v>
      </c>
      <c r="H250" s="181">
        <f t="shared" si="165"/>
        <v>-1.0088461466817398</v>
      </c>
      <c r="I250" s="181">
        <f t="shared" si="165"/>
        <v>-2.076749083086139</v>
      </c>
      <c r="J250" s="181">
        <f t="shared" si="165"/>
        <v>-2.9670880878062564</v>
      </c>
      <c r="K250" s="181">
        <f t="shared" si="165"/>
        <v>-3.7184908145641975</v>
      </c>
      <c r="L250" s="181">
        <f t="shared" si="165"/>
        <v>-4.348903528738913</v>
      </c>
      <c r="M250" s="181">
        <f t="shared" si="165"/>
        <v>-4.868327200313239</v>
      </c>
      <c r="N250" s="181">
        <f t="shared" si="165"/>
        <v>-5.28320806249032</v>
      </c>
      <c r="O250" s="181">
        <f t="shared" si="165"/>
        <v>-5.595304969996631</v>
      </c>
      <c r="P250" s="181">
        <f t="shared" si="165"/>
        <v>-5.796447996765838</v>
      </c>
      <c r="Q250" s="181">
        <f t="shared" si="165"/>
        <v>-5.858677471144668</v>
      </c>
      <c r="R250" s="181">
        <f t="shared" si="165"/>
        <v>-5.7172982580282445</v>
      </c>
      <c r="S250" s="181">
        <f t="shared" si="165"/>
        <v>-5.24327425857427</v>
      </c>
      <c r="T250" s="181">
        <f t="shared" si="165"/>
        <v>-4.208096710121887</v>
      </c>
      <c r="U250" s="181">
        <f t="shared" si="165"/>
        <v>-2.284578852341368</v>
      </c>
      <c r="V250" s="181">
        <f t="shared" si="165"/>
        <v>0.782426095312904</v>
      </c>
      <c r="W250" s="181">
        <f t="shared" si="165"/>
        <v>4.803623251364834</v>
      </c>
      <c r="X250" s="181">
        <f t="shared" si="165"/>
        <v>9.07031033771795</v>
      </c>
      <c r="Y250" s="181">
        <f t="shared" si="165"/>
        <v>12.686792977056006</v>
      </c>
      <c r="Z250" s="181">
        <f t="shared" si="165"/>
        <v>14.632252990477925</v>
      </c>
    </row>
    <row r="251" spans="1:26" s="100" customFormat="1" ht="13.5" thickBot="1">
      <c r="A251" s="177" t="s">
        <v>178</v>
      </c>
      <c r="B251" s="182">
        <f>SUM(B249:B250)</f>
        <v>9.222976504272571</v>
      </c>
      <c r="C251" s="182">
        <f>SUM(C249:C250)</f>
        <v>7.94694807707834</v>
      </c>
      <c r="D251" s="182">
        <f aca="true" t="shared" si="166" ref="D251:Z251">SUM(D249:D250)</f>
        <v>5.811755696547516</v>
      </c>
      <c r="E251" s="182">
        <f t="shared" si="166"/>
        <v>3.655530090421955</v>
      </c>
      <c r="F251" s="182">
        <f t="shared" si="166"/>
        <v>1.7969474718058256</v>
      </c>
      <c r="G251" s="182">
        <f t="shared" si="166"/>
        <v>0.28781977788950586</v>
      </c>
      <c r="H251" s="182">
        <f t="shared" si="166"/>
        <v>-0.9366349858569311</v>
      </c>
      <c r="I251" s="182">
        <f t="shared" si="166"/>
        <v>-1.9575202398749414</v>
      </c>
      <c r="J251" s="182">
        <f t="shared" si="166"/>
        <v>-2.827132266404866</v>
      </c>
      <c r="K251" s="182">
        <f t="shared" si="166"/>
        <v>-3.5706644777010452</v>
      </c>
      <c r="L251" s="182">
        <f t="shared" si="166"/>
        <v>-4.199922722610342</v>
      </c>
      <c r="M251" s="182">
        <f t="shared" si="166"/>
        <v>-4.722903949195631</v>
      </c>
      <c r="N251" s="182">
        <f t="shared" si="166"/>
        <v>-5.147606400570965</v>
      </c>
      <c r="O251" s="182">
        <f t="shared" si="166"/>
        <v>-5.48143486110157</v>
      </c>
      <c r="P251" s="182">
        <f t="shared" si="166"/>
        <v>-5.726389253770692</v>
      </c>
      <c r="Q251" s="182">
        <f t="shared" si="166"/>
        <v>-5.867840836703153</v>
      </c>
      <c r="R251" s="182">
        <f t="shared" si="166"/>
        <v>-5.851002564351597</v>
      </c>
      <c r="S251" s="182">
        <f t="shared" si="166"/>
        <v>-5.535205971512785</v>
      </c>
      <c r="T251" s="182">
        <f t="shared" si="166"/>
        <v>-4.624248760913704</v>
      </c>
      <c r="U251" s="182">
        <f t="shared" si="166"/>
        <v>-2.632225582893198</v>
      </c>
      <c r="V251" s="182">
        <f t="shared" si="166"/>
        <v>0.9535854335278104</v>
      </c>
      <c r="W251" s="182">
        <f t="shared" si="166"/>
        <v>6.219581774409862</v>
      </c>
      <c r="X251" s="182">
        <f t="shared" si="166"/>
        <v>12.045473424516437</v>
      </c>
      <c r="Y251" s="182">
        <f t="shared" si="166"/>
        <v>15.79154587339473</v>
      </c>
      <c r="Z251" s="182">
        <f t="shared" si="166"/>
        <v>15.258629492840093</v>
      </c>
    </row>
    <row r="252" spans="1:29" ht="13.5" thickBot="1">
      <c r="A252" s="185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7"/>
      <c r="AB252" s="7"/>
      <c r="AC252" s="7"/>
    </row>
    <row r="253" spans="1:29" ht="13.5" thickBot="1">
      <c r="A253" s="36" t="s">
        <v>179</v>
      </c>
      <c r="B253" s="187">
        <f aca="true" t="shared" si="167" ref="B253:Z253">$J$13*(B245^2+B246^2)/2+(B64^2)*$L$13/2</f>
        <v>0.0108614992116694</v>
      </c>
      <c r="C253" s="187">
        <f t="shared" si="167"/>
        <v>0.11310866447312155</v>
      </c>
      <c r="D253" s="187">
        <f t="shared" si="167"/>
        <v>0.2742513658979764</v>
      </c>
      <c r="E253" s="187">
        <f t="shared" si="167"/>
        <v>0.28896291941776886</v>
      </c>
      <c r="F253" s="187">
        <f t="shared" si="167"/>
        <v>0.21020325447059887</v>
      </c>
      <c r="G253" s="187">
        <f t="shared" si="167"/>
        <v>0.1336795036044138</v>
      </c>
      <c r="H253" s="187">
        <f t="shared" si="167"/>
        <v>0.08372959392595487</v>
      </c>
      <c r="I253" s="187">
        <f t="shared" si="167"/>
        <v>0.054382447171706434</v>
      </c>
      <c r="J253" s="187">
        <f t="shared" si="167"/>
        <v>0.037096548119326195</v>
      </c>
      <c r="K253" s="187">
        <f t="shared" si="167"/>
        <v>0.02644762039847616</v>
      </c>
      <c r="L253" s="187">
        <f t="shared" si="167"/>
        <v>0.01961886440130904</v>
      </c>
      <c r="M253" s="187">
        <f t="shared" si="167"/>
        <v>0.015170224606565455</v>
      </c>
      <c r="N253" s="187">
        <f t="shared" si="167"/>
        <v>0.012237703353016712</v>
      </c>
      <c r="O253" s="187">
        <f t="shared" si="167"/>
        <v>0.01023347719688826</v>
      </c>
      <c r="P253" s="187">
        <f t="shared" si="167"/>
        <v>0.009106002219831218</v>
      </c>
      <c r="Q253" s="187">
        <f t="shared" si="167"/>
        <v>0.010585897921159274</v>
      </c>
      <c r="R253" s="187">
        <f t="shared" si="167"/>
        <v>0.021267276680353935</v>
      </c>
      <c r="S253" s="187">
        <f t="shared" si="167"/>
        <v>0.05835543306840045</v>
      </c>
      <c r="T253" s="187">
        <f t="shared" si="167"/>
        <v>0.15771680195003443</v>
      </c>
      <c r="U253" s="187">
        <f t="shared" si="167"/>
        <v>0.38111884411632213</v>
      </c>
      <c r="V253" s="187">
        <f t="shared" si="167"/>
        <v>0.8032141282871045</v>
      </c>
      <c r="W253" s="187">
        <f t="shared" si="167"/>
        <v>1.3935074638160407</v>
      </c>
      <c r="X253" s="187">
        <f t="shared" si="167"/>
        <v>1.6965392698536592</v>
      </c>
      <c r="Y253" s="187">
        <f t="shared" si="167"/>
        <v>1.039378525317916</v>
      </c>
      <c r="Z253" s="187">
        <f t="shared" si="167"/>
        <v>0.12662443437792437</v>
      </c>
      <c r="AA253" s="7"/>
      <c r="AB253" s="7"/>
      <c r="AC253" s="7"/>
    </row>
    <row r="254" spans="1:29" ht="12.75">
      <c r="A254" s="211"/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  <c r="AA254" s="26"/>
      <c r="AB254" s="7"/>
      <c r="AC254" s="7"/>
    </row>
    <row r="255" spans="1:29" ht="13.5" thickBot="1">
      <c r="A255" s="196"/>
      <c r="B255" s="196"/>
      <c r="C255" s="196"/>
      <c r="D255" s="209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  <c r="AA255" s="7"/>
      <c r="AB255" s="7"/>
      <c r="AC255" s="7"/>
    </row>
    <row r="256" spans="1:29" ht="13.5" thickBot="1">
      <c r="A256" s="235" t="s">
        <v>215</v>
      </c>
      <c r="B256" s="237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7"/>
      <c r="AB256" s="7"/>
      <c r="AC256" s="7"/>
    </row>
    <row r="257" spans="1:29" ht="12.75">
      <c r="A257" s="122" t="s">
        <v>181</v>
      </c>
      <c r="B257" s="71">
        <f aca="true" t="shared" si="168" ref="B257:Z257">B111+($H$14-$H$5)*COS(B71)-($I$14-$I$5)*SIN(B71)</f>
        <v>1.9350623403561182</v>
      </c>
      <c r="C257" s="71">
        <f t="shared" si="168"/>
        <v>1.9427194855132868</v>
      </c>
      <c r="D257" s="71">
        <f t="shared" si="168"/>
        <v>1.956168864280149</v>
      </c>
      <c r="E257" s="71">
        <f t="shared" si="168"/>
        <v>1.9723076320715351</v>
      </c>
      <c r="F257" s="71">
        <f t="shared" si="168"/>
        <v>1.9852080317351781</v>
      </c>
      <c r="G257" s="71">
        <f t="shared" si="168"/>
        <v>1.9908400522115137</v>
      </c>
      <c r="H257" s="71">
        <f t="shared" si="168"/>
        <v>1.988958433030045</v>
      </c>
      <c r="I257" s="71">
        <f t="shared" si="168"/>
        <v>1.981769697331954</v>
      </c>
      <c r="J257" s="71">
        <f t="shared" si="168"/>
        <v>1.972036327408996</v>
      </c>
      <c r="K257" s="71">
        <f t="shared" si="168"/>
        <v>1.9619841349224556</v>
      </c>
      <c r="L257" s="71">
        <f t="shared" si="168"/>
        <v>1.9529962164857222</v>
      </c>
      <c r="M257" s="71">
        <f t="shared" si="168"/>
        <v>1.9457106076817683</v>
      </c>
      <c r="N257" s="71">
        <f t="shared" si="168"/>
        <v>1.9402435710185513</v>
      </c>
      <c r="O257" s="71">
        <f t="shared" si="168"/>
        <v>1.936409504975095</v>
      </c>
      <c r="P257" s="71">
        <f t="shared" si="168"/>
        <v>1.9338933623929495</v>
      </c>
      <c r="Q257" s="71">
        <f t="shared" si="168"/>
        <v>1.9323660784459604</v>
      </c>
      <c r="R257" s="71">
        <f t="shared" si="168"/>
        <v>1.9315450371285814</v>
      </c>
      <c r="S257" s="71">
        <f t="shared" si="168"/>
        <v>1.9312066584313665</v>
      </c>
      <c r="T257" s="71">
        <f t="shared" si="168"/>
        <v>1.9311649426272761</v>
      </c>
      <c r="U257" s="71">
        <f t="shared" si="168"/>
        <v>1.9312420292756005</v>
      </c>
      <c r="V257" s="71">
        <f t="shared" si="168"/>
        <v>1.931273007511557</v>
      </c>
      <c r="W257" s="71">
        <f t="shared" si="168"/>
        <v>1.93119172061911</v>
      </c>
      <c r="X257" s="71">
        <f t="shared" si="168"/>
        <v>1.9312044470882546</v>
      </c>
      <c r="Y257" s="71">
        <f t="shared" si="168"/>
        <v>1.93200296544941</v>
      </c>
      <c r="Z257" s="71">
        <f t="shared" si="168"/>
        <v>1.9350623403561182</v>
      </c>
      <c r="AA257" s="7"/>
      <c r="AB257" s="7"/>
      <c r="AC257" s="7"/>
    </row>
    <row r="258" spans="1:29" ht="12.75">
      <c r="A258" s="42" t="s">
        <v>182</v>
      </c>
      <c r="B258" s="75">
        <f aca="true" t="shared" si="169" ref="B258:Z258">B112+($H$14-$H$5)*SIN(B71)+($I$14-$I$5)*COS(B71)</f>
        <v>2.2185529548897245</v>
      </c>
      <c r="C258" s="75">
        <f t="shared" si="169"/>
        <v>1.8339656730727667</v>
      </c>
      <c r="D258" s="75">
        <f t="shared" si="169"/>
        <v>1.4612750400951986</v>
      </c>
      <c r="E258" s="75">
        <f t="shared" si="169"/>
        <v>1.1676726837702502</v>
      </c>
      <c r="F258" s="75">
        <f t="shared" si="169"/>
        <v>0.986094621187589</v>
      </c>
      <c r="G258" s="75">
        <f t="shared" si="169"/>
        <v>0.9160434387070209</v>
      </c>
      <c r="H258" s="75">
        <f t="shared" si="169"/>
        <v>0.9389301114266773</v>
      </c>
      <c r="I258" s="75">
        <f t="shared" si="169"/>
        <v>1.0313231576216098</v>
      </c>
      <c r="J258" s="75">
        <f t="shared" si="169"/>
        <v>1.1718839102716296</v>
      </c>
      <c r="K258" s="75">
        <f t="shared" si="169"/>
        <v>1.3435889021801164</v>
      </c>
      <c r="L258" s="75">
        <f t="shared" si="169"/>
        <v>1.5335974094838307</v>
      </c>
      <c r="M258" s="75">
        <f t="shared" si="169"/>
        <v>1.7323236925793737</v>
      </c>
      <c r="N258" s="75">
        <f t="shared" si="169"/>
        <v>1.9324419299390994</v>
      </c>
      <c r="O258" s="75">
        <f t="shared" si="169"/>
        <v>2.128064770885463</v>
      </c>
      <c r="P258" s="75">
        <f t="shared" si="169"/>
        <v>2.3141259689899143</v>
      </c>
      <c r="Q258" s="75">
        <f t="shared" si="169"/>
        <v>2.4859259735897097</v>
      </c>
      <c r="R258" s="75">
        <f t="shared" si="169"/>
        <v>2.638775757352442</v>
      </c>
      <c r="S258" s="75">
        <f t="shared" si="169"/>
        <v>2.7676532573877144</v>
      </c>
      <c r="T258" s="75">
        <f t="shared" si="169"/>
        <v>2.8667485606809766</v>
      </c>
      <c r="U258" s="75">
        <f t="shared" si="169"/>
        <v>2.928720203381609</v>
      </c>
      <c r="V258" s="75">
        <f t="shared" si="169"/>
        <v>2.943481263224064</v>
      </c>
      <c r="W258" s="75">
        <f t="shared" si="169"/>
        <v>2.896657889385639</v>
      </c>
      <c r="X258" s="75">
        <f t="shared" si="169"/>
        <v>2.7692562068741444</v>
      </c>
      <c r="Y258" s="75">
        <f t="shared" si="169"/>
        <v>2.5432144957503997</v>
      </c>
      <c r="Z258" s="75">
        <f t="shared" si="169"/>
        <v>2.2185529548897236</v>
      </c>
      <c r="AA258" s="7"/>
      <c r="AB258" s="7"/>
      <c r="AC258" s="7"/>
    </row>
    <row r="259" spans="1:29" ht="12.75">
      <c r="A259" s="44" t="s">
        <v>183</v>
      </c>
      <c r="B259" s="64">
        <f>B113</f>
        <v>0</v>
      </c>
      <c r="C259" s="64">
        <f aca="true" t="shared" si="170" ref="C259:Z262">C113</f>
        <v>0</v>
      </c>
      <c r="D259" s="64">
        <f t="shared" si="170"/>
        <v>0</v>
      </c>
      <c r="E259" s="64">
        <f t="shared" si="170"/>
        <v>0</v>
      </c>
      <c r="F259" s="64">
        <f t="shared" si="170"/>
        <v>0</v>
      </c>
      <c r="G259" s="64">
        <f t="shared" si="170"/>
        <v>0</v>
      </c>
      <c r="H259" s="64">
        <f t="shared" si="170"/>
        <v>0</v>
      </c>
      <c r="I259" s="64">
        <f t="shared" si="170"/>
        <v>0</v>
      </c>
      <c r="J259" s="64">
        <f t="shared" si="170"/>
        <v>0</v>
      </c>
      <c r="K259" s="64">
        <f t="shared" si="170"/>
        <v>0</v>
      </c>
      <c r="L259" s="64">
        <f t="shared" si="170"/>
        <v>0</v>
      </c>
      <c r="M259" s="64">
        <f t="shared" si="170"/>
        <v>0</v>
      </c>
      <c r="N259" s="64">
        <f t="shared" si="170"/>
        <v>0</v>
      </c>
      <c r="O259" s="64">
        <f t="shared" si="170"/>
        <v>0</v>
      </c>
      <c r="P259" s="64">
        <f t="shared" si="170"/>
        <v>0</v>
      </c>
      <c r="Q259" s="64">
        <f t="shared" si="170"/>
        <v>0</v>
      </c>
      <c r="R259" s="64">
        <f t="shared" si="170"/>
        <v>0</v>
      </c>
      <c r="S259" s="64">
        <f t="shared" si="170"/>
        <v>0</v>
      </c>
      <c r="T259" s="64">
        <f t="shared" si="170"/>
        <v>0</v>
      </c>
      <c r="U259" s="64">
        <f t="shared" si="170"/>
        <v>0</v>
      </c>
      <c r="V259" s="64">
        <f t="shared" si="170"/>
        <v>0</v>
      </c>
      <c r="W259" s="64">
        <f t="shared" si="170"/>
        <v>0</v>
      </c>
      <c r="X259" s="64">
        <f t="shared" si="170"/>
        <v>0</v>
      </c>
      <c r="Y259" s="64">
        <f t="shared" si="170"/>
        <v>0</v>
      </c>
      <c r="Z259" s="64">
        <f t="shared" si="170"/>
        <v>0</v>
      </c>
      <c r="AA259" s="7"/>
      <c r="AB259" s="7"/>
      <c r="AC259" s="7"/>
    </row>
    <row r="260" spans="1:29" ht="12.75">
      <c r="A260" s="42" t="s">
        <v>184</v>
      </c>
      <c r="B260" s="64">
        <f>B114</f>
        <v>-1.2430582789634492</v>
      </c>
      <c r="C260" s="64">
        <f aca="true" t="shared" si="171" ref="C260:Q260">C114</f>
        <v>-1.263559499623692</v>
      </c>
      <c r="D260" s="64">
        <f t="shared" si="171"/>
        <v>-1.0583043289748348</v>
      </c>
      <c r="E260" s="64">
        <f t="shared" si="171"/>
        <v>-0.7254835044590959</v>
      </c>
      <c r="F260" s="64">
        <f t="shared" si="171"/>
        <v>-0.37158429669934623</v>
      </c>
      <c r="G260" s="64">
        <f t="shared" si="171"/>
        <v>-0.059636876245263606</v>
      </c>
      <c r="H260" s="64">
        <f t="shared" si="171"/>
        <v>0.1883816859082743</v>
      </c>
      <c r="I260" s="64">
        <f t="shared" si="171"/>
        <v>0.37453466289622334</v>
      </c>
      <c r="J260" s="64">
        <f t="shared" si="171"/>
        <v>0.5103759791236915</v>
      </c>
      <c r="K260" s="64">
        <f t="shared" si="171"/>
        <v>0.6083690537977416</v>
      </c>
      <c r="L260" s="64">
        <f t="shared" si="171"/>
        <v>0.6782921629127264</v>
      </c>
      <c r="M260" s="64">
        <f t="shared" si="171"/>
        <v>0.726443888790113</v>
      </c>
      <c r="N260" s="64">
        <f t="shared" si="171"/>
        <v>0.755954420306768</v>
      </c>
      <c r="O260" s="64">
        <f t="shared" si="171"/>
        <v>0.7673372790961188</v>
      </c>
      <c r="P260" s="64">
        <f t="shared" si="171"/>
        <v>0.758950877782606</v>
      </c>
      <c r="Q260" s="64">
        <f t="shared" si="171"/>
        <v>0.7272613915450886</v>
      </c>
      <c r="R260" s="64">
        <f t="shared" si="170"/>
        <v>0.6668371283530707</v>
      </c>
      <c r="S260" s="64">
        <f t="shared" si="170"/>
        <v>0.5699578980509807</v>
      </c>
      <c r="T260" s="64">
        <f t="shared" si="170"/>
        <v>0.42567437917340234</v>
      </c>
      <c r="U260" s="64">
        <f t="shared" si="170"/>
        <v>0.2183048416217282</v>
      </c>
      <c r="V260" s="64">
        <f t="shared" si="170"/>
        <v>-0.07362397182921344</v>
      </c>
      <c r="W260" s="64">
        <f t="shared" si="170"/>
        <v>-0.47340731598576163</v>
      </c>
      <c r="X260" s="64">
        <f t="shared" si="170"/>
        <v>-0.9849629450060962</v>
      </c>
      <c r="Y260" s="64">
        <f t="shared" si="170"/>
        <v>-1.541683960800966</v>
      </c>
      <c r="Z260" s="64">
        <f t="shared" si="170"/>
        <v>-1.9640552658076227</v>
      </c>
      <c r="AA260" s="7"/>
      <c r="AB260" s="7"/>
      <c r="AC260" s="7"/>
    </row>
    <row r="261" spans="1:26" s="100" customFormat="1" ht="12.75">
      <c r="A261" s="42" t="s">
        <v>185</v>
      </c>
      <c r="B261" s="64">
        <f>B115</f>
        <v>0.03860495782585638</v>
      </c>
      <c r="C261" s="64">
        <f t="shared" si="170"/>
        <v>0.060642591832218096</v>
      </c>
      <c r="D261" s="64">
        <f t="shared" si="170"/>
        <v>0.028556917030423262</v>
      </c>
      <c r="E261" s="64">
        <f t="shared" si="170"/>
        <v>-0.018207262147856777</v>
      </c>
      <c r="F261" s="64">
        <f t="shared" si="170"/>
        <v>-0.02590297432865185</v>
      </c>
      <c r="G261" s="64">
        <f t="shared" si="170"/>
        <v>-0.005262874085964464</v>
      </c>
      <c r="H261" s="64">
        <f t="shared" si="170"/>
        <v>0.016058470223642186</v>
      </c>
      <c r="I261" s="64">
        <f t="shared" si="170"/>
        <v>0.026556332344328644</v>
      </c>
      <c r="J261" s="64">
        <f t="shared" si="170"/>
        <v>0.027023974752105284</v>
      </c>
      <c r="K261" s="64">
        <f t="shared" si="170"/>
        <v>0.021769940975791244</v>
      </c>
      <c r="L261" s="64">
        <f t="shared" si="170"/>
        <v>0.014590807397935297</v>
      </c>
      <c r="M261" s="64">
        <f t="shared" si="170"/>
        <v>0.00787597307185967</v>
      </c>
      <c r="N261" s="64">
        <f t="shared" si="170"/>
        <v>0.0027918511951863303</v>
      </c>
      <c r="O261" s="64">
        <f t="shared" si="170"/>
        <v>-0.00033253929271284156</v>
      </c>
      <c r="P261" s="64">
        <f t="shared" si="170"/>
        <v>-0.0016751999128864813</v>
      </c>
      <c r="Q261" s="64">
        <f t="shared" si="170"/>
        <v>-0.0016972802733309818</v>
      </c>
      <c r="R261" s="64">
        <f t="shared" si="170"/>
        <v>-0.0010114399798961202</v>
      </c>
      <c r="S261" s="64">
        <f t="shared" si="170"/>
        <v>-0.0002715172743713253</v>
      </c>
      <c r="T261" s="64">
        <f t="shared" si="170"/>
        <v>4.378951280813588E-05</v>
      </c>
      <c r="U261" s="64">
        <f t="shared" si="170"/>
        <v>-2.208313475652072E-05</v>
      </c>
      <c r="V261" s="64">
        <f t="shared" si="170"/>
        <v>3.475618530766794E-05</v>
      </c>
      <c r="W261" s="64">
        <f t="shared" si="170"/>
        <v>-2.9440493646104777E-05</v>
      </c>
      <c r="X261" s="64">
        <f t="shared" si="170"/>
        <v>0.001768573664738335</v>
      </c>
      <c r="Y261" s="64">
        <f t="shared" si="170"/>
        <v>0.03281100554074783</v>
      </c>
      <c r="Z261" s="64">
        <f t="shared" si="170"/>
        <v>0.1402753299370856</v>
      </c>
    </row>
    <row r="262" spans="1:26" s="100" customFormat="1" ht="13.5" thickBot="1">
      <c r="A262" s="177" t="s">
        <v>186</v>
      </c>
      <c r="B262" s="64">
        <f>B116</f>
        <v>-0.7993405268477781</v>
      </c>
      <c r="C262" s="64">
        <f t="shared" si="170"/>
        <v>0.01088363394747828</v>
      </c>
      <c r="D262" s="64">
        <f t="shared" si="170"/>
        <v>0.7662553187779448</v>
      </c>
      <c r="E262" s="64">
        <f t="shared" si="170"/>
        <v>1.1842202098087258</v>
      </c>
      <c r="F262" s="64">
        <f t="shared" si="170"/>
        <v>1.2519194348450984</v>
      </c>
      <c r="G262" s="64">
        <f t="shared" si="170"/>
        <v>1.0971139928681375</v>
      </c>
      <c r="H262" s="64">
        <f t="shared" si="170"/>
        <v>0.8522218452099997</v>
      </c>
      <c r="I262" s="64">
        <f t="shared" si="170"/>
        <v>0.6048165755227018</v>
      </c>
      <c r="J262" s="64">
        <f t="shared" si="170"/>
        <v>0.39581519610485216</v>
      </c>
      <c r="K262" s="64">
        <f t="shared" si="170"/>
        <v>0.23508060578079382</v>
      </c>
      <c r="L262" s="64">
        <f t="shared" si="170"/>
        <v>0.11706514368172938</v>
      </c>
      <c r="M262" s="64">
        <f t="shared" si="170"/>
        <v>0.03035182330443164</v>
      </c>
      <c r="N262" s="64">
        <f t="shared" si="170"/>
        <v>-0.03807972044726797</v>
      </c>
      <c r="O262" s="64">
        <f t="shared" si="170"/>
        <v>-0.10154412607167881</v>
      </c>
      <c r="P262" s="64">
        <f t="shared" si="170"/>
        <v>-0.17371420653517838</v>
      </c>
      <c r="Q262" s="64">
        <f t="shared" si="170"/>
        <v>-0.26935484158350426</v>
      </c>
      <c r="R262" s="64">
        <f t="shared" si="170"/>
        <v>-0.40556520890938963</v>
      </c>
      <c r="S262" s="64">
        <f t="shared" si="170"/>
        <v>-0.6035644636676989</v>
      </c>
      <c r="T262" s="64">
        <f t="shared" si="170"/>
        <v>-0.8907119573722458</v>
      </c>
      <c r="U262" s="64">
        <f t="shared" si="170"/>
        <v>-1.3005634747240369</v>
      </c>
      <c r="V262" s="64">
        <f t="shared" si="170"/>
        <v>-1.8623852448079414</v>
      </c>
      <c r="W262" s="64">
        <f t="shared" si="170"/>
        <v>-2.5560584171768475</v>
      </c>
      <c r="X262" s="64">
        <f t="shared" si="170"/>
        <v>-3.1957740493151814</v>
      </c>
      <c r="Y262" s="64">
        <f t="shared" si="170"/>
        <v>-3.2962473194742232</v>
      </c>
      <c r="Z262" s="64">
        <f t="shared" si="170"/>
        <v>-2.2809280907673655</v>
      </c>
    </row>
    <row r="263" spans="1:26" s="100" customFormat="1" ht="13.5" thickBot="1">
      <c r="A263" s="178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179"/>
    </row>
    <row r="264" spans="1:26" s="100" customFormat="1" ht="12.75">
      <c r="A264" s="43" t="s">
        <v>187</v>
      </c>
      <c r="B264" s="180">
        <f>$J$14*B261</f>
        <v>0.01930247891292819</v>
      </c>
      <c r="C264" s="180">
        <f aca="true" t="shared" si="172" ref="C264:Z264">$J$14*C261</f>
        <v>0.030321295916109048</v>
      </c>
      <c r="D264" s="180">
        <f t="shared" si="172"/>
        <v>0.014278458515211631</v>
      </c>
      <c r="E264" s="180">
        <f t="shared" si="172"/>
        <v>-0.009103631073928389</v>
      </c>
      <c r="F264" s="180">
        <f t="shared" si="172"/>
        <v>-0.012951487164325926</v>
      </c>
      <c r="G264" s="180">
        <f t="shared" si="172"/>
        <v>-0.002631437042982232</v>
      </c>
      <c r="H264" s="180">
        <f t="shared" si="172"/>
        <v>0.008029235111821093</v>
      </c>
      <c r="I264" s="180">
        <f t="shared" si="172"/>
        <v>0.013278166172164322</v>
      </c>
      <c r="J264" s="180">
        <f t="shared" si="172"/>
        <v>0.013511987376052642</v>
      </c>
      <c r="K264" s="180">
        <f t="shared" si="172"/>
        <v>0.010884970487895622</v>
      </c>
      <c r="L264" s="180">
        <f t="shared" si="172"/>
        <v>0.007295403698967648</v>
      </c>
      <c r="M264" s="180">
        <f t="shared" si="172"/>
        <v>0.003937986535929835</v>
      </c>
      <c r="N264" s="180">
        <f t="shared" si="172"/>
        <v>0.0013959255975931652</v>
      </c>
      <c r="O264" s="180">
        <f t="shared" si="172"/>
        <v>-0.00016626964635642078</v>
      </c>
      <c r="P264" s="180">
        <f t="shared" si="172"/>
        <v>-0.0008375999564432406</v>
      </c>
      <c r="Q264" s="180">
        <f t="shared" si="172"/>
        <v>-0.0008486401366654909</v>
      </c>
      <c r="R264" s="180">
        <f t="shared" si="172"/>
        <v>-0.0005057199899480601</v>
      </c>
      <c r="S264" s="180">
        <f t="shared" si="172"/>
        <v>-0.00013575863718566264</v>
      </c>
      <c r="T264" s="180">
        <f t="shared" si="172"/>
        <v>2.189475640406794E-05</v>
      </c>
      <c r="U264" s="180">
        <f t="shared" si="172"/>
        <v>-1.104156737826036E-05</v>
      </c>
      <c r="V264" s="180">
        <f t="shared" si="172"/>
        <v>1.737809265383397E-05</v>
      </c>
      <c r="W264" s="180">
        <f t="shared" si="172"/>
        <v>-1.4720246823052388E-05</v>
      </c>
      <c r="X264" s="180">
        <f t="shared" si="172"/>
        <v>0.0008842868323691675</v>
      </c>
      <c r="Y264" s="180">
        <f t="shared" si="172"/>
        <v>0.016405502770373916</v>
      </c>
      <c r="Z264" s="180">
        <f t="shared" si="172"/>
        <v>0.0701376649685428</v>
      </c>
    </row>
    <row r="265" spans="1:29" ht="12.75">
      <c r="A265" s="44" t="s">
        <v>188</v>
      </c>
      <c r="B265" s="181">
        <f>$J$14*B262</f>
        <v>-0.39967026342388906</v>
      </c>
      <c r="C265" s="181">
        <f aca="true" t="shared" si="173" ref="C265:Z265">$J$14*C262</f>
        <v>0.00544181697373914</v>
      </c>
      <c r="D265" s="181">
        <f t="shared" si="173"/>
        <v>0.3831276593889724</v>
      </c>
      <c r="E265" s="181">
        <f t="shared" si="173"/>
        <v>0.5921101049043629</v>
      </c>
      <c r="F265" s="181">
        <f t="shared" si="173"/>
        <v>0.6259597174225492</v>
      </c>
      <c r="G265" s="181">
        <f t="shared" si="173"/>
        <v>0.5485569964340687</v>
      </c>
      <c r="H265" s="181">
        <f t="shared" si="173"/>
        <v>0.42611092260499983</v>
      </c>
      <c r="I265" s="181">
        <f t="shared" si="173"/>
        <v>0.3024082877613509</v>
      </c>
      <c r="J265" s="181">
        <f t="shared" si="173"/>
        <v>0.19790759805242608</v>
      </c>
      <c r="K265" s="181">
        <f t="shared" si="173"/>
        <v>0.11754030289039691</v>
      </c>
      <c r="L265" s="181">
        <f t="shared" si="173"/>
        <v>0.05853257184086469</v>
      </c>
      <c r="M265" s="181">
        <f t="shared" si="173"/>
        <v>0.01517591165221582</v>
      </c>
      <c r="N265" s="181">
        <f t="shared" si="173"/>
        <v>-0.019039860223633985</v>
      </c>
      <c r="O265" s="181">
        <f t="shared" si="173"/>
        <v>-0.05077206303583941</v>
      </c>
      <c r="P265" s="181">
        <f t="shared" si="173"/>
        <v>-0.08685710326758919</v>
      </c>
      <c r="Q265" s="181">
        <f t="shared" si="173"/>
        <v>-0.13467742079175213</v>
      </c>
      <c r="R265" s="181">
        <f t="shared" si="173"/>
        <v>-0.20278260445469481</v>
      </c>
      <c r="S265" s="181">
        <f t="shared" si="173"/>
        <v>-0.30178223183384945</v>
      </c>
      <c r="T265" s="181">
        <f t="shared" si="173"/>
        <v>-0.4453559786861229</v>
      </c>
      <c r="U265" s="181">
        <f t="shared" si="173"/>
        <v>-0.6502817373620184</v>
      </c>
      <c r="V265" s="181">
        <f t="shared" si="173"/>
        <v>-0.9311926224039707</v>
      </c>
      <c r="W265" s="181">
        <f t="shared" si="173"/>
        <v>-1.2780292085884237</v>
      </c>
      <c r="X265" s="181">
        <f t="shared" si="173"/>
        <v>-1.5978870246575907</v>
      </c>
      <c r="Y265" s="181">
        <f t="shared" si="173"/>
        <v>-1.6481236597371116</v>
      </c>
      <c r="Z265" s="181">
        <f t="shared" si="173"/>
        <v>-1.1404640453836827</v>
      </c>
      <c r="AA265" s="7"/>
      <c r="AB265" s="7"/>
      <c r="AC265" s="7"/>
    </row>
    <row r="266" spans="1:26" s="100" customFormat="1" ht="13.5" thickBot="1">
      <c r="A266" s="177" t="s">
        <v>189</v>
      </c>
      <c r="B266" s="182">
        <f>B75*$L$14</f>
        <v>0.09884424387831324</v>
      </c>
      <c r="C266" s="182">
        <f aca="true" t="shared" si="174" ref="C266:Z266">C75*$L$14</f>
        <v>0.05539350511430902</v>
      </c>
      <c r="D266" s="182">
        <f t="shared" si="174"/>
        <v>-0.023457965753816614</v>
      </c>
      <c r="E266" s="182">
        <f t="shared" si="174"/>
        <v>-0.08164661994597375</v>
      </c>
      <c r="F266" s="182">
        <f t="shared" si="174"/>
        <v>-0.10270991470732564</v>
      </c>
      <c r="G266" s="182">
        <f t="shared" si="174"/>
        <v>-0.09642358536032164</v>
      </c>
      <c r="H266" s="182">
        <f t="shared" si="174"/>
        <v>-0.07631237890598262</v>
      </c>
      <c r="I266" s="182">
        <f t="shared" si="174"/>
        <v>-0.05232496517080503</v>
      </c>
      <c r="J266" s="182">
        <f t="shared" si="174"/>
        <v>-0.029776623793557763</v>
      </c>
      <c r="K266" s="182">
        <f t="shared" si="174"/>
        <v>-0.01062870495158567</v>
      </c>
      <c r="L266" s="182">
        <f t="shared" si="174"/>
        <v>0.004850531724847318</v>
      </c>
      <c r="M266" s="182">
        <f t="shared" si="174"/>
        <v>0.0169641974490058</v>
      </c>
      <c r="N266" s="182">
        <f t="shared" si="174"/>
        <v>0.026035688200087902</v>
      </c>
      <c r="O266" s="182">
        <f t="shared" si="174"/>
        <v>0.03219447719325871</v>
      </c>
      <c r="P266" s="182">
        <f t="shared" si="174"/>
        <v>0.035317711149428076</v>
      </c>
      <c r="Q266" s="182">
        <f t="shared" si="174"/>
        <v>0.035045214493219255</v>
      </c>
      <c r="R266" s="182">
        <f t="shared" si="174"/>
        <v>0.030864104287486684</v>
      </c>
      <c r="S266" s="182">
        <f t="shared" si="174"/>
        <v>0.02234345017639018</v>
      </c>
      <c r="T266" s="182">
        <f t="shared" si="174"/>
        <v>0.00975184032642072</v>
      </c>
      <c r="U266" s="182">
        <f t="shared" si="174"/>
        <v>-0.004412480054693118</v>
      </c>
      <c r="V266" s="182">
        <f t="shared" si="174"/>
        <v>-0.012136491034897409</v>
      </c>
      <c r="W266" s="182">
        <f t="shared" si="174"/>
        <v>0.004794146149583578</v>
      </c>
      <c r="X266" s="182">
        <f t="shared" si="174"/>
        <v>0.07206349844185778</v>
      </c>
      <c r="Y266" s="182">
        <f t="shared" si="174"/>
        <v>0.1859045089525947</v>
      </c>
      <c r="Z266" s="182">
        <f t="shared" si="174"/>
        <v>0.25004638659625317</v>
      </c>
    </row>
    <row r="267" spans="1:29" ht="13.5" thickBot="1">
      <c r="A267" s="178"/>
      <c r="B267" s="183"/>
      <c r="C267" s="183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7"/>
      <c r="AB267" s="7"/>
      <c r="AC267" s="7"/>
    </row>
    <row r="268" spans="1:29" ht="12.75">
      <c r="A268" s="43" t="s">
        <v>190</v>
      </c>
      <c r="B268" s="220">
        <f>B264*B259+B265*B260+B266*0</f>
        <v>0.49681342980456794</v>
      </c>
      <c r="C268" s="180">
        <f aca="true" t="shared" si="175" ref="C268:Z268">C264*C259+C265*C260+C266*C72</f>
        <v>0.00531070405105475</v>
      </c>
      <c r="D268" s="180">
        <f t="shared" si="175"/>
        <v>-0.41111117881306836</v>
      </c>
      <c r="E268" s="180">
        <f t="shared" si="175"/>
        <v>-0.44528801484690905</v>
      </c>
      <c r="F268" s="180">
        <f t="shared" si="175"/>
        <v>-0.24355333046512295</v>
      </c>
      <c r="G268" s="180">
        <f t="shared" si="175"/>
        <v>-0.03441084182159163</v>
      </c>
      <c r="H268" s="180">
        <f t="shared" si="175"/>
        <v>0.08447593985101345</v>
      </c>
      <c r="I268" s="180">
        <f t="shared" si="175"/>
        <v>0.11878539954868521</v>
      </c>
      <c r="J268" s="180">
        <f t="shared" si="175"/>
        <v>0.10503310322810752</v>
      </c>
      <c r="K268" s="180">
        <f t="shared" si="175"/>
        <v>0.07307967445934416</v>
      </c>
      <c r="L268" s="180">
        <f t="shared" si="175"/>
        <v>0.038986610171480626</v>
      </c>
      <c r="M268" s="180">
        <f t="shared" si="175"/>
        <v>0.008692982425231867</v>
      </c>
      <c r="N268" s="180">
        <f t="shared" si="175"/>
        <v>-0.017525195147727664</v>
      </c>
      <c r="O268" s="180">
        <f t="shared" si="175"/>
        <v>-0.04212710447296438</v>
      </c>
      <c r="P268" s="180">
        <f t="shared" si="175"/>
        <v>-0.06853023058068994</v>
      </c>
      <c r="Q268" s="180">
        <f t="shared" si="175"/>
        <v>-0.09966415470838846</v>
      </c>
      <c r="R268" s="180">
        <f t="shared" si="175"/>
        <v>-0.13603306541212679</v>
      </c>
      <c r="S268" s="180">
        <f t="shared" si="175"/>
        <v>-0.17218629829022164</v>
      </c>
      <c r="T268" s="180">
        <f t="shared" si="175"/>
        <v>-0.18955225453988067</v>
      </c>
      <c r="U268" s="180">
        <f t="shared" si="175"/>
        <v>-0.14197805707111125</v>
      </c>
      <c r="V268" s="180">
        <f t="shared" si="175"/>
        <v>0.068578055733019</v>
      </c>
      <c r="W268" s="180">
        <f t="shared" si="175"/>
        <v>0.6050006902010878</v>
      </c>
      <c r="X268" s="180">
        <f t="shared" si="175"/>
        <v>1.5748575350276914</v>
      </c>
      <c r="Y268" s="180">
        <f t="shared" si="175"/>
        <v>2.5572454780622973</v>
      </c>
      <c r="Z268" s="180">
        <f t="shared" si="175"/>
        <v>2.2956309801886143</v>
      </c>
      <c r="AA268" s="7"/>
      <c r="AB268" s="7"/>
      <c r="AC268" s="7"/>
    </row>
    <row r="269" spans="1:29" ht="12.75">
      <c r="A269" s="44" t="s">
        <v>191</v>
      </c>
      <c r="B269" s="181">
        <f>$K$14*B260</f>
        <v>-6.097200858315719</v>
      </c>
      <c r="C269" s="181">
        <f aca="true" t="shared" si="176" ref="C269:Z269">$K$14*C260</f>
        <v>-6.19775934565421</v>
      </c>
      <c r="D269" s="181">
        <f t="shared" si="176"/>
        <v>-5.190982733621565</v>
      </c>
      <c r="E269" s="181">
        <f t="shared" si="176"/>
        <v>-3.558496589371866</v>
      </c>
      <c r="F269" s="181">
        <f t="shared" si="176"/>
        <v>-1.8226209753102933</v>
      </c>
      <c r="G269" s="181">
        <f t="shared" si="176"/>
        <v>-0.292518877983018</v>
      </c>
      <c r="H269" s="181">
        <f t="shared" si="176"/>
        <v>0.9240121693800856</v>
      </c>
      <c r="I269" s="181">
        <f t="shared" si="176"/>
        <v>1.8370925215059755</v>
      </c>
      <c r="J269" s="181">
        <f t="shared" si="176"/>
        <v>2.503394177601707</v>
      </c>
      <c r="K269" s="181">
        <f t="shared" si="176"/>
        <v>2.984050208877923</v>
      </c>
      <c r="L269" s="181">
        <f t="shared" si="176"/>
        <v>3.3270230590869234</v>
      </c>
      <c r="M269" s="181">
        <f t="shared" si="176"/>
        <v>3.5632072745155043</v>
      </c>
      <c r="N269" s="181">
        <f t="shared" si="176"/>
        <v>3.707956431604697</v>
      </c>
      <c r="O269" s="181">
        <f t="shared" si="176"/>
        <v>3.763789353966463</v>
      </c>
      <c r="P269" s="181">
        <f t="shared" si="176"/>
        <v>3.7226540555236824</v>
      </c>
      <c r="Q269" s="181">
        <f t="shared" si="176"/>
        <v>3.5672171255286598</v>
      </c>
      <c r="R269" s="181">
        <f t="shared" si="176"/>
        <v>3.270836114571812</v>
      </c>
      <c r="S269" s="181">
        <f t="shared" si="176"/>
        <v>2.7956434899400606</v>
      </c>
      <c r="T269" s="181">
        <f t="shared" si="176"/>
        <v>2.0879328298455384</v>
      </c>
      <c r="U269" s="181">
        <f t="shared" si="176"/>
        <v>1.0707852481545768</v>
      </c>
      <c r="V269" s="181">
        <f t="shared" si="176"/>
        <v>-0.361125581822292</v>
      </c>
      <c r="W269" s="181">
        <f t="shared" si="176"/>
        <v>-2.322062884910161</v>
      </c>
      <c r="X269" s="181">
        <f t="shared" si="176"/>
        <v>-4.831243245254902</v>
      </c>
      <c r="Y269" s="181">
        <f t="shared" si="176"/>
        <v>-7.561959827728739</v>
      </c>
      <c r="Z269" s="181">
        <f t="shared" si="176"/>
        <v>-9.63369107878639</v>
      </c>
      <c r="AA269" s="7"/>
      <c r="AB269" s="7"/>
      <c r="AC269" s="7"/>
    </row>
    <row r="270" spans="1:29" ht="13.5" thickBot="1">
      <c r="A270" s="177" t="s">
        <v>192</v>
      </c>
      <c r="B270" s="182">
        <f>SUM(B268:B269)</f>
        <v>-5.600387428511151</v>
      </c>
      <c r="C270" s="182">
        <f aca="true" t="shared" si="177" ref="C270:Z270">SUM(C268:C269)</f>
        <v>-6.192448641603155</v>
      </c>
      <c r="D270" s="182">
        <f t="shared" si="177"/>
        <v>-5.602093912434634</v>
      </c>
      <c r="E270" s="182">
        <f t="shared" si="177"/>
        <v>-4.003784604218775</v>
      </c>
      <c r="F270" s="182">
        <f t="shared" si="177"/>
        <v>-2.0661743057754163</v>
      </c>
      <c r="G270" s="182">
        <f t="shared" si="177"/>
        <v>-0.32692971980460966</v>
      </c>
      <c r="H270" s="182">
        <f t="shared" si="177"/>
        <v>1.008488109231099</v>
      </c>
      <c r="I270" s="182">
        <f t="shared" si="177"/>
        <v>1.9558779210546606</v>
      </c>
      <c r="J270" s="182">
        <f t="shared" si="177"/>
        <v>2.6084272808298143</v>
      </c>
      <c r="K270" s="182">
        <f t="shared" si="177"/>
        <v>3.057129883337267</v>
      </c>
      <c r="L270" s="182">
        <f t="shared" si="177"/>
        <v>3.366009669258404</v>
      </c>
      <c r="M270" s="182">
        <f t="shared" si="177"/>
        <v>3.571900256940736</v>
      </c>
      <c r="N270" s="182">
        <f t="shared" si="177"/>
        <v>3.6904312364569694</v>
      </c>
      <c r="O270" s="182">
        <f t="shared" si="177"/>
        <v>3.7216622494934986</v>
      </c>
      <c r="P270" s="182">
        <f t="shared" si="177"/>
        <v>3.6541238249429924</v>
      </c>
      <c r="Q270" s="182">
        <f t="shared" si="177"/>
        <v>3.4675529708202713</v>
      </c>
      <c r="R270" s="182">
        <f t="shared" si="177"/>
        <v>3.1348030491596854</v>
      </c>
      <c r="S270" s="182">
        <f t="shared" si="177"/>
        <v>2.623457191649839</v>
      </c>
      <c r="T270" s="182">
        <f t="shared" si="177"/>
        <v>1.8983805753056577</v>
      </c>
      <c r="U270" s="182">
        <f t="shared" si="177"/>
        <v>0.9288071910834655</v>
      </c>
      <c r="V270" s="182">
        <f t="shared" si="177"/>
        <v>-0.292547526089273</v>
      </c>
      <c r="W270" s="182">
        <f t="shared" si="177"/>
        <v>-1.7170621947090732</v>
      </c>
      <c r="X270" s="182">
        <f t="shared" si="177"/>
        <v>-3.256385710227211</v>
      </c>
      <c r="Y270" s="182">
        <f t="shared" si="177"/>
        <v>-5.0047143496664415</v>
      </c>
      <c r="Z270" s="182">
        <f t="shared" si="177"/>
        <v>-7.338060098597776</v>
      </c>
      <c r="AA270" s="7"/>
      <c r="AB270" s="7"/>
      <c r="AC270" s="7"/>
    </row>
    <row r="271" spans="1:29" ht="13.5" thickBot="1">
      <c r="A271" s="185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7"/>
      <c r="AB271" s="7"/>
      <c r="AC271" s="7"/>
    </row>
    <row r="272" spans="1:29" ht="13.5" thickBot="1">
      <c r="A272" s="36" t="s">
        <v>193</v>
      </c>
      <c r="B272" s="187">
        <f aca="true" t="shared" si="178" ref="B272:Z272">$J$14*(B264^2+B265^2)/2+(B72^2)*$L$14/2</f>
        <v>0.04300836724141258</v>
      </c>
      <c r="C272" s="187">
        <f t="shared" si="178"/>
        <v>0.007497477900633371</v>
      </c>
      <c r="D272" s="187">
        <f t="shared" si="178"/>
        <v>0.04543563733116547</v>
      </c>
      <c r="E272" s="187">
        <f t="shared" si="178"/>
        <v>0.09323123580144502</v>
      </c>
      <c r="F272" s="187">
        <f t="shared" si="178"/>
        <v>0.09970524465240564</v>
      </c>
      <c r="G272" s="187">
        <f t="shared" si="178"/>
        <v>0.07527686566411354</v>
      </c>
      <c r="H272" s="187">
        <f t="shared" si="178"/>
        <v>0.04586406892355527</v>
      </c>
      <c r="I272" s="187">
        <f t="shared" si="178"/>
        <v>0.024577959528322882</v>
      </c>
      <c r="J272" s="187">
        <f t="shared" si="178"/>
        <v>0.012579380434903227</v>
      </c>
      <c r="K272" s="187">
        <f t="shared" si="178"/>
        <v>0.006763903637933151</v>
      </c>
      <c r="L272" s="187">
        <f t="shared" si="178"/>
        <v>0.004134364065878344</v>
      </c>
      <c r="M272" s="187">
        <f t="shared" si="178"/>
        <v>0.002894689929175457</v>
      </c>
      <c r="N272" s="187">
        <f t="shared" si="178"/>
        <v>0.0022617015065362557</v>
      </c>
      <c r="O272" s="187">
        <f t="shared" si="178"/>
        <v>0.002096723421811255</v>
      </c>
      <c r="P272" s="187">
        <f t="shared" si="178"/>
        <v>0.002705381527684846</v>
      </c>
      <c r="Q272" s="187">
        <f t="shared" si="178"/>
        <v>0.004895356790888234</v>
      </c>
      <c r="R272" s="187">
        <f t="shared" si="178"/>
        <v>0.010383597293828109</v>
      </c>
      <c r="S272" s="187">
        <f t="shared" si="178"/>
        <v>0.02277821016610151</v>
      </c>
      <c r="T272" s="187">
        <f t="shared" si="178"/>
        <v>0.04958642421916829</v>
      </c>
      <c r="U272" s="187">
        <f t="shared" si="178"/>
        <v>0.10571919436771314</v>
      </c>
      <c r="V272" s="187">
        <f t="shared" si="178"/>
        <v>0.2167803306510183</v>
      </c>
      <c r="W272" s="187">
        <f t="shared" si="178"/>
        <v>0.4083446675084806</v>
      </c>
      <c r="X272" s="187">
        <f t="shared" si="178"/>
        <v>0.6383397016435284</v>
      </c>
      <c r="Y272" s="187">
        <f t="shared" si="178"/>
        <v>0.680306794466252</v>
      </c>
      <c r="Z272" s="187">
        <f t="shared" si="178"/>
        <v>0.3338366786945211</v>
      </c>
      <c r="AA272" s="7"/>
      <c r="AB272" s="7"/>
      <c r="AC272" s="7"/>
    </row>
    <row r="273" spans="1:29" ht="12.75">
      <c r="A273" s="41"/>
      <c r="B273" s="197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7"/>
      <c r="AB273" s="7"/>
      <c r="AC273" s="7"/>
    </row>
    <row r="274" spans="1:29" ht="12.75">
      <c r="A274" s="227"/>
      <c r="B274" s="228"/>
      <c r="C274" s="228"/>
      <c r="D274" s="228"/>
      <c r="E274" s="228"/>
      <c r="F274" s="228"/>
      <c r="G274" s="228"/>
      <c r="H274" s="228"/>
      <c r="I274" s="228"/>
      <c r="J274" s="228"/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8"/>
      <c r="W274" s="228"/>
      <c r="X274" s="228"/>
      <c r="Y274" s="228"/>
      <c r="Z274" s="228"/>
      <c r="AA274" s="7"/>
      <c r="AB274" s="7"/>
      <c r="AC274" s="7"/>
    </row>
    <row r="275" spans="1:29" ht="12.75">
      <c r="A275" s="185" t="s">
        <v>195</v>
      </c>
      <c r="Q275" s="12"/>
      <c r="W275" s="7"/>
      <c r="X275" s="7"/>
      <c r="Y275" s="7"/>
      <c r="Z275" s="7"/>
      <c r="AA275" s="7"/>
      <c r="AB275" s="7"/>
      <c r="AC275" s="7"/>
    </row>
    <row r="276" spans="1:29" ht="12.75">
      <c r="A276" s="185"/>
      <c r="Q276" s="12"/>
      <c r="W276" s="7"/>
      <c r="X276" s="7"/>
      <c r="Y276" s="7"/>
      <c r="Z276" s="7"/>
      <c r="AA276" s="7"/>
      <c r="AB276" s="7"/>
      <c r="AC276" s="7"/>
    </row>
    <row r="277" spans="1:29" ht="12.75">
      <c r="A277" s="185" t="s">
        <v>200</v>
      </c>
      <c r="Q277" s="12"/>
      <c r="W277" s="7"/>
      <c r="X277" s="7"/>
      <c r="Y277" s="7"/>
      <c r="Z277" s="7"/>
      <c r="AA277" s="7"/>
      <c r="AB277" s="7"/>
      <c r="AC277" s="7"/>
    </row>
    <row r="278" spans="1:29" ht="12.75">
      <c r="A278" s="185" t="s">
        <v>196</v>
      </c>
      <c r="B278" s="12">
        <f>B264</f>
        <v>0.01930247891292819</v>
      </c>
      <c r="C278" s="12">
        <f aca="true" t="shared" si="179" ref="C278:Z278">C264</f>
        <v>0.030321295916109048</v>
      </c>
      <c r="D278" s="12">
        <f t="shared" si="179"/>
        <v>0.014278458515211631</v>
      </c>
      <c r="E278" s="12">
        <f t="shared" si="179"/>
        <v>-0.009103631073928389</v>
      </c>
      <c r="F278" s="12">
        <f t="shared" si="179"/>
        <v>-0.012951487164325926</v>
      </c>
      <c r="G278" s="12">
        <f t="shared" si="179"/>
        <v>-0.002631437042982232</v>
      </c>
      <c r="H278" s="12">
        <f t="shared" si="179"/>
        <v>0.008029235111821093</v>
      </c>
      <c r="I278" s="12">
        <f t="shared" si="179"/>
        <v>0.013278166172164322</v>
      </c>
      <c r="J278" s="12">
        <f t="shared" si="179"/>
        <v>0.013511987376052642</v>
      </c>
      <c r="K278" s="12">
        <f t="shared" si="179"/>
        <v>0.010884970487895622</v>
      </c>
      <c r="L278" s="12">
        <f t="shared" si="179"/>
        <v>0.007295403698967648</v>
      </c>
      <c r="M278" s="12">
        <f t="shared" si="179"/>
        <v>0.003937986535929835</v>
      </c>
      <c r="N278" s="12">
        <f t="shared" si="179"/>
        <v>0.0013959255975931652</v>
      </c>
      <c r="O278" s="12">
        <f t="shared" si="179"/>
        <v>-0.00016626964635642078</v>
      </c>
      <c r="P278" s="12">
        <f t="shared" si="179"/>
        <v>-0.0008375999564432406</v>
      </c>
      <c r="Q278" s="12">
        <f t="shared" si="179"/>
        <v>-0.0008486401366654909</v>
      </c>
      <c r="R278" s="12">
        <f t="shared" si="179"/>
        <v>-0.0005057199899480601</v>
      </c>
      <c r="S278" s="12">
        <f t="shared" si="179"/>
        <v>-0.00013575863718566264</v>
      </c>
      <c r="T278" s="12">
        <f t="shared" si="179"/>
        <v>2.189475640406794E-05</v>
      </c>
      <c r="U278" s="12">
        <f t="shared" si="179"/>
        <v>-1.104156737826036E-05</v>
      </c>
      <c r="V278" s="12">
        <f t="shared" si="179"/>
        <v>1.737809265383397E-05</v>
      </c>
      <c r="W278" s="12">
        <f t="shared" si="179"/>
        <v>-1.4720246823052388E-05</v>
      </c>
      <c r="X278" s="12">
        <f t="shared" si="179"/>
        <v>0.0008842868323691675</v>
      </c>
      <c r="Y278" s="12">
        <f t="shared" si="179"/>
        <v>0.016405502770373916</v>
      </c>
      <c r="Z278" s="12">
        <f t="shared" si="179"/>
        <v>0.0701376649685428</v>
      </c>
      <c r="AA278" s="7"/>
      <c r="AB278" s="7"/>
      <c r="AC278" s="7"/>
    </row>
    <row r="279" spans="1:29" ht="12.75">
      <c r="A279" s="185" t="s">
        <v>197</v>
      </c>
      <c r="B279" s="12">
        <f>B265+$K$14</f>
        <v>4.505329736576111</v>
      </c>
      <c r="C279" s="12">
        <f aca="true" t="shared" si="180" ref="C279:Z279">C265+$K$14</f>
        <v>4.91044181697374</v>
      </c>
      <c r="D279" s="12">
        <f t="shared" si="180"/>
        <v>5.288127659388973</v>
      </c>
      <c r="E279" s="12">
        <f t="shared" si="180"/>
        <v>5.497110104904364</v>
      </c>
      <c r="F279" s="12">
        <f t="shared" si="180"/>
        <v>5.530959717422549</v>
      </c>
      <c r="G279" s="12">
        <f t="shared" si="180"/>
        <v>5.453556996434069</v>
      </c>
      <c r="H279" s="12">
        <f t="shared" si="180"/>
        <v>5.331110922605</v>
      </c>
      <c r="I279" s="12">
        <f t="shared" si="180"/>
        <v>5.207408287761351</v>
      </c>
      <c r="J279" s="12">
        <f t="shared" si="180"/>
        <v>5.102907598052426</v>
      </c>
      <c r="K279" s="12">
        <f t="shared" si="180"/>
        <v>5.022540302890397</v>
      </c>
      <c r="L279" s="12">
        <f t="shared" si="180"/>
        <v>4.963532571840865</v>
      </c>
      <c r="M279" s="12">
        <f t="shared" si="180"/>
        <v>4.920175911652216</v>
      </c>
      <c r="N279" s="12">
        <f t="shared" si="180"/>
        <v>4.885960139776366</v>
      </c>
      <c r="O279" s="12">
        <f t="shared" si="180"/>
        <v>4.854227936964161</v>
      </c>
      <c r="P279" s="12">
        <f t="shared" si="180"/>
        <v>4.818142896732411</v>
      </c>
      <c r="Q279" s="12">
        <f t="shared" si="180"/>
        <v>4.770322579208248</v>
      </c>
      <c r="R279" s="12">
        <f t="shared" si="180"/>
        <v>4.702217395545305</v>
      </c>
      <c r="S279" s="12">
        <f t="shared" si="180"/>
        <v>4.603217768166151</v>
      </c>
      <c r="T279" s="12">
        <f t="shared" si="180"/>
        <v>4.459644021313878</v>
      </c>
      <c r="U279" s="12">
        <f t="shared" si="180"/>
        <v>4.254718262637982</v>
      </c>
      <c r="V279" s="12">
        <f t="shared" si="180"/>
        <v>3.9738073775960294</v>
      </c>
      <c r="W279" s="12">
        <f t="shared" si="180"/>
        <v>3.6269707914115763</v>
      </c>
      <c r="X279" s="12">
        <f t="shared" si="180"/>
        <v>3.3071129753424096</v>
      </c>
      <c r="Y279" s="12">
        <f t="shared" si="180"/>
        <v>3.2568763402628886</v>
      </c>
      <c r="Z279" s="12">
        <f t="shared" si="180"/>
        <v>3.7645359546163175</v>
      </c>
      <c r="AA279" s="7"/>
      <c r="AB279" s="7"/>
      <c r="AC279" s="7"/>
    </row>
    <row r="280" spans="1:29" ht="12.75">
      <c r="A280" s="185" t="s">
        <v>198</v>
      </c>
      <c r="B280" s="12">
        <f>B266</f>
        <v>0.09884424387831324</v>
      </c>
      <c r="C280" s="12">
        <f aca="true" t="shared" si="181" ref="C280:Z280">C266</f>
        <v>0.05539350511430902</v>
      </c>
      <c r="D280" s="12">
        <f t="shared" si="181"/>
        <v>-0.023457965753816614</v>
      </c>
      <c r="E280" s="12">
        <f t="shared" si="181"/>
        <v>-0.08164661994597375</v>
      </c>
      <c r="F280" s="12">
        <f t="shared" si="181"/>
        <v>-0.10270991470732564</v>
      </c>
      <c r="G280" s="12">
        <f t="shared" si="181"/>
        <v>-0.09642358536032164</v>
      </c>
      <c r="H280" s="12">
        <f t="shared" si="181"/>
        <v>-0.07631237890598262</v>
      </c>
      <c r="I280" s="12">
        <f t="shared" si="181"/>
        <v>-0.05232496517080503</v>
      </c>
      <c r="J280" s="12">
        <f t="shared" si="181"/>
        <v>-0.029776623793557763</v>
      </c>
      <c r="K280" s="12">
        <f t="shared" si="181"/>
        <v>-0.01062870495158567</v>
      </c>
      <c r="L280" s="12">
        <f t="shared" si="181"/>
        <v>0.004850531724847318</v>
      </c>
      <c r="M280" s="12">
        <f t="shared" si="181"/>
        <v>0.0169641974490058</v>
      </c>
      <c r="N280" s="12">
        <f t="shared" si="181"/>
        <v>0.026035688200087902</v>
      </c>
      <c r="O280" s="12">
        <f t="shared" si="181"/>
        <v>0.03219447719325871</v>
      </c>
      <c r="P280" s="12">
        <f t="shared" si="181"/>
        <v>0.035317711149428076</v>
      </c>
      <c r="Q280" s="12">
        <f t="shared" si="181"/>
        <v>0.035045214493219255</v>
      </c>
      <c r="R280" s="12">
        <f t="shared" si="181"/>
        <v>0.030864104287486684</v>
      </c>
      <c r="S280" s="12">
        <f t="shared" si="181"/>
        <v>0.02234345017639018</v>
      </c>
      <c r="T280" s="12">
        <f t="shared" si="181"/>
        <v>0.00975184032642072</v>
      </c>
      <c r="U280" s="12">
        <f t="shared" si="181"/>
        <v>-0.004412480054693118</v>
      </c>
      <c r="V280" s="12">
        <f t="shared" si="181"/>
        <v>-0.012136491034897409</v>
      </c>
      <c r="W280" s="12">
        <f t="shared" si="181"/>
        <v>0.004794146149583578</v>
      </c>
      <c r="X280" s="12">
        <f t="shared" si="181"/>
        <v>0.07206349844185778</v>
      </c>
      <c r="Y280" s="12">
        <f t="shared" si="181"/>
        <v>0.1859045089525947</v>
      </c>
      <c r="Z280" s="12">
        <f t="shared" si="181"/>
        <v>0.25004638659625317</v>
      </c>
      <c r="AA280" s="7"/>
      <c r="AB280" s="7"/>
      <c r="AC280" s="7"/>
    </row>
    <row r="281" spans="1:29" ht="12.75">
      <c r="A281" s="185" t="s">
        <v>230</v>
      </c>
      <c r="B281" s="12">
        <f>B278*B259+B279*B260+B280*0</f>
        <v>-5.600387428511151</v>
      </c>
      <c r="C281" s="12">
        <f aca="true" t="shared" si="182" ref="C281:Z281">C278*C259+C279*C260+C280*0</f>
        <v>-6.204635405186592</v>
      </c>
      <c r="D281" s="12">
        <f t="shared" si="182"/>
        <v>-5.596448394102911</v>
      </c>
      <c r="E281" s="12">
        <f t="shared" si="182"/>
        <v>-3.9880627033035263</v>
      </c>
      <c r="F281" s="12">
        <f t="shared" si="182"/>
        <v>-2.055217776670873</v>
      </c>
      <c r="G281" s="12">
        <f t="shared" si="182"/>
        <v>-0.3252331036928301</v>
      </c>
      <c r="H281" s="12">
        <f t="shared" si="182"/>
        <v>1.0042836633643457</v>
      </c>
      <c r="I281" s="12">
        <f t="shared" si="182"/>
        <v>1.950354907619697</v>
      </c>
      <c r="J281" s="12">
        <f t="shared" si="182"/>
        <v>2.604401461733732</v>
      </c>
      <c r="K281" s="12">
        <f t="shared" si="182"/>
        <v>3.055558091730454</v>
      </c>
      <c r="L281" s="12">
        <f t="shared" si="182"/>
        <v>3.366725243841708</v>
      </c>
      <c r="M281" s="12">
        <f t="shared" si="182"/>
        <v>3.5742317227920757</v>
      </c>
      <c r="N281" s="12">
        <f t="shared" si="182"/>
        <v>3.693563165106618</v>
      </c>
      <c r="O281" s="12">
        <f t="shared" si="182"/>
        <v>3.7248300572624458</v>
      </c>
      <c r="P281" s="12">
        <f t="shared" si="182"/>
        <v>3.656733780757091</v>
      </c>
      <c r="Q281" s="12">
        <f t="shared" si="182"/>
        <v>3.4692714370739464</v>
      </c>
      <c r="R281" s="12">
        <f t="shared" si="182"/>
        <v>3.1356131449372864</v>
      </c>
      <c r="S281" s="12">
        <f t="shared" si="182"/>
        <v>2.6236403234149064</v>
      </c>
      <c r="T281" s="12">
        <f t="shared" si="182"/>
        <v>1.8983562001071603</v>
      </c>
      <c r="U281" s="12">
        <f t="shared" si="182"/>
        <v>0.9288255964702592</v>
      </c>
      <c r="V281" s="12">
        <f t="shared" si="182"/>
        <v>-0.29256748242285063</v>
      </c>
      <c r="W281" s="12">
        <f t="shared" si="182"/>
        <v>-1.7170345075209081</v>
      </c>
      <c r="X281" s="12">
        <f t="shared" si="182"/>
        <v>-3.257383735661133</v>
      </c>
      <c r="Y281" s="12">
        <f t="shared" si="182"/>
        <v>-5.021074016095445</v>
      </c>
      <c r="Z281" s="12">
        <f t="shared" si="182"/>
        <v>-7.393756664986304</v>
      </c>
      <c r="AA281" s="7"/>
      <c r="AB281" s="7"/>
      <c r="AC281" s="7"/>
    </row>
    <row r="282" spans="1:29" ht="12.75">
      <c r="A282" s="185" t="s">
        <v>199</v>
      </c>
      <c r="B282" s="12">
        <f>B281-B270</f>
        <v>0</v>
      </c>
      <c r="C282" s="12">
        <f aca="true" t="shared" si="183" ref="C282:Z282">C281-C270</f>
        <v>-0.012186763583437177</v>
      </c>
      <c r="D282" s="12">
        <f t="shared" si="183"/>
        <v>0.005645518331722776</v>
      </c>
      <c r="E282" s="12">
        <f t="shared" si="183"/>
        <v>0.01572190091524872</v>
      </c>
      <c r="F282" s="12">
        <f t="shared" si="183"/>
        <v>0.010956529104543478</v>
      </c>
      <c r="G282" s="12">
        <f t="shared" si="183"/>
        <v>0.0016966161117795697</v>
      </c>
      <c r="H282" s="12">
        <f t="shared" si="183"/>
        <v>-0.004204445866753392</v>
      </c>
      <c r="I282" s="12">
        <f t="shared" si="183"/>
        <v>-0.005523013434963531</v>
      </c>
      <c r="J282" s="12">
        <f t="shared" si="183"/>
        <v>-0.004025819096082461</v>
      </c>
      <c r="K282" s="12">
        <f t="shared" si="183"/>
        <v>-0.0015717916068131998</v>
      </c>
      <c r="L282" s="12">
        <f t="shared" si="183"/>
        <v>0.0007155745833040683</v>
      </c>
      <c r="M282" s="12">
        <f t="shared" si="183"/>
        <v>0.002331465851339587</v>
      </c>
      <c r="N282" s="12">
        <f t="shared" si="183"/>
        <v>0.0031319286496485077</v>
      </c>
      <c r="O282" s="12">
        <f t="shared" si="183"/>
        <v>0.003167807768947206</v>
      </c>
      <c r="P282" s="12">
        <f t="shared" si="183"/>
        <v>0.002609955814098619</v>
      </c>
      <c r="Q282" s="12">
        <f t="shared" si="183"/>
        <v>0.0017184662536751105</v>
      </c>
      <c r="R282" s="12">
        <f t="shared" si="183"/>
        <v>0.0008100957776009388</v>
      </c>
      <c r="S282" s="12">
        <f t="shared" si="183"/>
        <v>0.0001831317650675679</v>
      </c>
      <c r="T282" s="12">
        <f t="shared" si="183"/>
        <v>-2.4375198497406103E-05</v>
      </c>
      <c r="U282" s="12">
        <f t="shared" si="183"/>
        <v>1.840538679365178E-05</v>
      </c>
      <c r="V282" s="12">
        <f t="shared" si="183"/>
        <v>-1.995633357765314E-05</v>
      </c>
      <c r="W282" s="12">
        <f t="shared" si="183"/>
        <v>2.768718816503757E-05</v>
      </c>
      <c r="X282" s="12">
        <f t="shared" si="183"/>
        <v>-0.0009980254339216899</v>
      </c>
      <c r="Y282" s="12">
        <f t="shared" si="183"/>
        <v>-0.016359666429003106</v>
      </c>
      <c r="Z282" s="12">
        <f t="shared" si="183"/>
        <v>-0.05569656638852827</v>
      </c>
      <c r="AA282" s="7"/>
      <c r="AB282" s="7"/>
      <c r="AC282" s="7"/>
    </row>
    <row r="283" spans="17:29" ht="12.75">
      <c r="Q283" s="12"/>
      <c r="AA283" s="7"/>
      <c r="AB283" s="7"/>
      <c r="AC283" s="7"/>
    </row>
    <row r="284" spans="1:29" ht="12.75">
      <c r="A284" s="185" t="s">
        <v>201</v>
      </c>
      <c r="Q284" s="12"/>
      <c r="W284" s="7"/>
      <c r="X284" s="7"/>
      <c r="Y284" s="7"/>
      <c r="Z284" s="7"/>
      <c r="AA284" s="7"/>
      <c r="AB284" s="7"/>
      <c r="AC284" s="7"/>
    </row>
    <row r="285" spans="1:29" ht="12.75">
      <c r="A285" s="185" t="s">
        <v>196</v>
      </c>
      <c r="B285" s="12">
        <f>B278+B226</f>
        <v>0.39476894994690576</v>
      </c>
      <c r="C285" s="12">
        <f aca="true" t="shared" si="184" ref="C285:Z285">C278+C226</f>
        <v>0.222829025270035</v>
      </c>
      <c r="D285" s="12">
        <f t="shared" si="184"/>
        <v>-0.10287522322499203</v>
      </c>
      <c r="E285" s="12">
        <f t="shared" si="184"/>
        <v>-0.3207660856079994</v>
      </c>
      <c r="F285" s="12">
        <f t="shared" si="184"/>
        <v>-0.36156484996202404</v>
      </c>
      <c r="G285" s="12">
        <f t="shared" si="184"/>
        <v>-0.30544956711100196</v>
      </c>
      <c r="H285" s="12">
        <f t="shared" si="184"/>
        <v>-0.2255269682217823</v>
      </c>
      <c r="I285" s="12">
        <f t="shared" si="184"/>
        <v>-0.15116831228650296</v>
      </c>
      <c r="J285" s="12">
        <f t="shared" si="184"/>
        <v>-0.08779513004076948</v>
      </c>
      <c r="K285" s="12">
        <f t="shared" si="184"/>
        <v>-0.033786269887719586</v>
      </c>
      <c r="L285" s="12">
        <f t="shared" si="184"/>
        <v>0.012926503010071323</v>
      </c>
      <c r="M285" s="12">
        <f t="shared" si="184"/>
        <v>0.0532521834699837</v>
      </c>
      <c r="N285" s="12">
        <f t="shared" si="184"/>
        <v>0.08685530531910958</v>
      </c>
      <c r="O285" s="12">
        <f t="shared" si="184"/>
        <v>0.1123762291879382</v>
      </c>
      <c r="P285" s="12">
        <f t="shared" si="184"/>
        <v>0.1276647281565993</v>
      </c>
      <c r="Q285" s="12">
        <f t="shared" si="184"/>
        <v>0.13002425314121133</v>
      </c>
      <c r="R285" s="12">
        <f t="shared" si="184"/>
        <v>0.11660968649807478</v>
      </c>
      <c r="S285" s="12">
        <f t="shared" si="184"/>
        <v>0.08536668016621136</v>
      </c>
      <c r="T285" s="12">
        <f t="shared" si="184"/>
        <v>0.037447000089320046</v>
      </c>
      <c r="U285" s="12">
        <f t="shared" si="184"/>
        <v>-0.01695237285614269</v>
      </c>
      <c r="V285" s="12">
        <f t="shared" si="184"/>
        <v>-0.04649067477725676</v>
      </c>
      <c r="W285" s="12">
        <f t="shared" si="184"/>
        <v>0.01833385477380518</v>
      </c>
      <c r="X285" s="12">
        <f t="shared" si="184"/>
        <v>0.2779958210181713</v>
      </c>
      <c r="Y285" s="12">
        <f t="shared" si="184"/>
        <v>0.7367157727441329</v>
      </c>
      <c r="Z285" s="12">
        <f t="shared" si="184"/>
        <v>1.0417592483751148</v>
      </c>
      <c r="AA285" s="7"/>
      <c r="AB285" s="7"/>
      <c r="AC285" s="7"/>
    </row>
    <row r="286" spans="1:29" ht="12.75">
      <c r="A286" s="185" t="s">
        <v>197</v>
      </c>
      <c r="B286" s="12">
        <f>B279+B227+$K$12</f>
        <v>10.189069257754696</v>
      </c>
      <c r="C286" s="12">
        <f aca="true" t="shared" si="185" ref="C286:Z286">C279+C227+$K$12</f>
        <v>10.365239069035898</v>
      </c>
      <c r="D286" s="12">
        <f t="shared" si="185"/>
        <v>10.173349292475669</v>
      </c>
      <c r="E286" s="12">
        <f t="shared" si="185"/>
        <v>9.84969864551</v>
      </c>
      <c r="F286" s="12">
        <f t="shared" si="185"/>
        <v>9.629983680645974</v>
      </c>
      <c r="G286" s="12">
        <f t="shared" si="185"/>
        <v>9.570976957239063</v>
      </c>
      <c r="H286" s="12">
        <f t="shared" si="185"/>
        <v>9.617464459390392</v>
      </c>
      <c r="I286" s="12">
        <f t="shared" si="185"/>
        <v>9.705408623445832</v>
      </c>
      <c r="J286" s="12">
        <f t="shared" si="185"/>
        <v>9.796963851221934</v>
      </c>
      <c r="K286" s="12">
        <f t="shared" si="185"/>
        <v>9.876571543648472</v>
      </c>
      <c r="L286" s="12">
        <f t="shared" si="185"/>
        <v>9.939898765058405</v>
      </c>
      <c r="M286" s="12">
        <f t="shared" si="185"/>
        <v>9.986044940923986</v>
      </c>
      <c r="N286" s="12">
        <f t="shared" si="185"/>
        <v>10.013623988333428</v>
      </c>
      <c r="O286" s="12">
        <f t="shared" si="185"/>
        <v>10.019200062452533</v>
      </c>
      <c r="P286" s="12">
        <f t="shared" si="185"/>
        <v>9.996865837443817</v>
      </c>
      <c r="Q286" s="12">
        <f t="shared" si="185"/>
        <v>9.938312160835272</v>
      </c>
      <c r="R286" s="12">
        <f t="shared" si="185"/>
        <v>9.83309487339387</v>
      </c>
      <c r="S286" s="12">
        <f t="shared" si="185"/>
        <v>9.669146714151688</v>
      </c>
      <c r="T286" s="12">
        <f t="shared" si="185"/>
        <v>9.434835096797826</v>
      </c>
      <c r="U286" s="12">
        <f t="shared" si="185"/>
        <v>9.12889432475211</v>
      </c>
      <c r="V286" s="12">
        <f t="shared" si="185"/>
        <v>8.79374210556369</v>
      </c>
      <c r="W286" s="12">
        <f t="shared" si="185"/>
        <v>8.567592439385379</v>
      </c>
      <c r="X286" s="12">
        <f t="shared" si="185"/>
        <v>8.679922279821255</v>
      </c>
      <c r="Y286" s="12">
        <f t="shared" si="185"/>
        <v>9.37278616967199</v>
      </c>
      <c r="Z286" s="12">
        <f t="shared" si="185"/>
        <v>10.567165457667418</v>
      </c>
      <c r="AA286" s="7"/>
      <c r="AB286" s="7"/>
      <c r="AC286" s="7"/>
    </row>
    <row r="287" spans="1:29" ht="12.75">
      <c r="A287" s="185" t="s">
        <v>198</v>
      </c>
      <c r="B287" s="12">
        <f>B228-B278*(B112-B102)-B226*(B220-B102)+B279*(B111-B101)+(B227+$K$12)*(B219-B101)</f>
        <v>2.940125245509947</v>
      </c>
      <c r="C287" s="12">
        <f>C228-C278*(C112-C102)-C226*(C220-C102)+C279*(C111-C101)+(C227+$K$12)*(C219-C101)</f>
        <v>2.003353445472074</v>
      </c>
      <c r="D287" s="12">
        <f aca="true" t="shared" si="186" ref="D287:Z287">D228-D278*(D112-D102)-D226*(D220-D102)+D279*(D111-D101)+(D227+$K$12)*(D219-D101)</f>
        <v>0.5645166746056569</v>
      </c>
      <c r="E287" s="12">
        <f t="shared" si="186"/>
        <v>-0.6712823208169878</v>
      </c>
      <c r="F287" s="12">
        <f t="shared" si="186"/>
        <v>-1.3135045535789613</v>
      </c>
      <c r="G287" s="12">
        <f t="shared" si="186"/>
        <v>-1.366683992239727</v>
      </c>
      <c r="H287" s="12">
        <f t="shared" si="186"/>
        <v>-1.030061093212324</v>
      </c>
      <c r="I287" s="12">
        <f t="shared" si="186"/>
        <v>-0.5103415292656841</v>
      </c>
      <c r="J287" s="12">
        <f t="shared" si="186"/>
        <v>0.054528581171854995</v>
      </c>
      <c r="K287" s="12">
        <f t="shared" si="186"/>
        <v>0.592597741620402</v>
      </c>
      <c r="L287" s="12">
        <f t="shared" si="186"/>
        <v>1.0723173231059553</v>
      </c>
      <c r="M287" s="12">
        <f t="shared" si="186"/>
        <v>1.4817331702944294</v>
      </c>
      <c r="N287" s="12">
        <f t="shared" si="186"/>
        <v>1.816995004849304</v>
      </c>
      <c r="O287" s="12">
        <f t="shared" si="186"/>
        <v>2.0773233962068356</v>
      </c>
      <c r="P287" s="12">
        <f t="shared" si="186"/>
        <v>2.2634843199563015</v>
      </c>
      <c r="Q287" s="12">
        <f t="shared" si="186"/>
        <v>2.3781069935415022</v>
      </c>
      <c r="R287" s="12">
        <f t="shared" si="186"/>
        <v>2.4271221151956386</v>
      </c>
      <c r="S287" s="12">
        <f t="shared" si="186"/>
        <v>2.42217586927614</v>
      </c>
      <c r="T287" s="12">
        <f t="shared" si="186"/>
        <v>2.3848860235884017</v>
      </c>
      <c r="U287" s="12">
        <f t="shared" si="186"/>
        <v>2.35747706300944</v>
      </c>
      <c r="V287" s="12">
        <f t="shared" si="186"/>
        <v>2.4291966070788567</v>
      </c>
      <c r="W287" s="12">
        <f t="shared" si="186"/>
        <v>2.756983888383576</v>
      </c>
      <c r="X287" s="12">
        <f t="shared" si="186"/>
        <v>3.464347087008245</v>
      </c>
      <c r="Y287" s="12">
        <f t="shared" si="186"/>
        <v>4.365263588424538</v>
      </c>
      <c r="Z287" s="12">
        <f t="shared" si="186"/>
        <v>4.632386264834671</v>
      </c>
      <c r="AA287" s="7"/>
      <c r="AB287" s="7"/>
      <c r="AC287" s="7"/>
    </row>
    <row r="288" spans="1:29" ht="12.75">
      <c r="A288" s="185" t="s">
        <v>231</v>
      </c>
      <c r="B288" s="12">
        <f>B285*B103+B286*B104+B287*B72</f>
        <v>-11.332860824407115</v>
      </c>
      <c r="C288" s="12">
        <f aca="true" t="shared" si="187" ref="C288:Z288">C285*C103+C286*C104+C287*C72</f>
        <v>-11.066882803678835</v>
      </c>
      <c r="D288" s="12">
        <f t="shared" si="187"/>
        <v>-8.786360601737503</v>
      </c>
      <c r="E288" s="12">
        <f t="shared" si="187"/>
        <v>-5.722722882515557</v>
      </c>
      <c r="F288" s="12">
        <f t="shared" si="187"/>
        <v>-2.813957857012528</v>
      </c>
      <c r="G288" s="12">
        <f t="shared" si="187"/>
        <v>-0.44014482043971476</v>
      </c>
      <c r="H288" s="12">
        <f t="shared" si="187"/>
        <v>1.3788319583682611</v>
      </c>
      <c r="I288" s="12">
        <f t="shared" si="187"/>
        <v>2.76543314050157</v>
      </c>
      <c r="J288" s="12">
        <f t="shared" si="187"/>
        <v>3.8545721436197695</v>
      </c>
      <c r="K288" s="12">
        <f t="shared" si="187"/>
        <v>4.742998178963072</v>
      </c>
      <c r="L288" s="12">
        <f t="shared" si="187"/>
        <v>5.483897702382353</v>
      </c>
      <c r="M288" s="12">
        <f t="shared" si="187"/>
        <v>6.095982982907465</v>
      </c>
      <c r="N288" s="12">
        <f t="shared" si="187"/>
        <v>6.572571067269212</v>
      </c>
      <c r="O288" s="12">
        <f t="shared" si="187"/>
        <v>6.887311859564993</v>
      </c>
      <c r="P288" s="12">
        <f t="shared" si="187"/>
        <v>6.997211309474701</v>
      </c>
      <c r="Q288" s="12">
        <f t="shared" si="187"/>
        <v>6.844223860428023</v>
      </c>
      <c r="R288" s="12">
        <f t="shared" si="187"/>
        <v>6.356462345138806</v>
      </c>
      <c r="S288" s="12">
        <f t="shared" si="187"/>
        <v>5.450096017576577</v>
      </c>
      <c r="T288" s="12">
        <f t="shared" si="187"/>
        <v>4.034105166791523</v>
      </c>
      <c r="U288" s="12">
        <f t="shared" si="187"/>
        <v>2.0216815773443115</v>
      </c>
      <c r="V288" s="12">
        <f t="shared" si="187"/>
        <v>-0.6585395003312535</v>
      </c>
      <c r="W288" s="12">
        <f t="shared" si="187"/>
        <v>-4.096862005554718</v>
      </c>
      <c r="X288" s="12">
        <f t="shared" si="187"/>
        <v>-8.433750471751917</v>
      </c>
      <c r="Y288" s="12">
        <f t="shared" si="187"/>
        <v>-13.514864143796226</v>
      </c>
      <c r="Z288" s="12">
        <f t="shared" si="187"/>
        <v>-17.947722264972004</v>
      </c>
      <c r="AA288" s="7"/>
      <c r="AB288" s="7"/>
      <c r="AC288" s="7"/>
    </row>
    <row r="289" spans="1:29" ht="12.75">
      <c r="A289" s="185" t="s">
        <v>199</v>
      </c>
      <c r="B289" s="12">
        <f>B288-(B270+B232)</f>
        <v>0</v>
      </c>
      <c r="C289" s="12">
        <f aca="true" t="shared" si="188" ref="C289:Z289">C288-(C270+C232)</f>
        <v>-0.012186763583439841</v>
      </c>
      <c r="D289" s="12">
        <f t="shared" si="188"/>
        <v>0.005645518331725441</v>
      </c>
      <c r="E289" s="12">
        <f t="shared" si="188"/>
        <v>0.01572190091524739</v>
      </c>
      <c r="F289" s="12">
        <f t="shared" si="188"/>
        <v>0.010956529104544366</v>
      </c>
      <c r="G289" s="12">
        <f t="shared" si="188"/>
        <v>0.0016966161117796252</v>
      </c>
      <c r="H289" s="12">
        <f t="shared" si="188"/>
        <v>-0.004204445866753392</v>
      </c>
      <c r="I289" s="12">
        <f t="shared" si="188"/>
        <v>-0.005523013434964419</v>
      </c>
      <c r="J289" s="12">
        <f t="shared" si="188"/>
        <v>-0.0040258190960833495</v>
      </c>
      <c r="K289" s="12">
        <f t="shared" si="188"/>
        <v>-0.001571791606814088</v>
      </c>
      <c r="L289" s="12">
        <f t="shared" si="188"/>
        <v>0.0007155745833040683</v>
      </c>
      <c r="M289" s="12">
        <f t="shared" si="188"/>
        <v>0.002331465851339587</v>
      </c>
      <c r="N289" s="12">
        <f t="shared" si="188"/>
        <v>0.003131928649649396</v>
      </c>
      <c r="O289" s="12">
        <f t="shared" si="188"/>
        <v>0.003167807768946318</v>
      </c>
      <c r="P289" s="12">
        <f t="shared" si="188"/>
        <v>0.002609955814098619</v>
      </c>
      <c r="Q289" s="12">
        <f t="shared" si="188"/>
        <v>0.0017184662536759987</v>
      </c>
      <c r="R289" s="12">
        <f t="shared" si="188"/>
        <v>0.0008100957775996065</v>
      </c>
      <c r="S289" s="12">
        <f t="shared" si="188"/>
        <v>0.000183131765068012</v>
      </c>
      <c r="T289" s="12">
        <f t="shared" si="188"/>
        <v>-2.4375198496962014E-05</v>
      </c>
      <c r="U289" s="12">
        <f t="shared" si="188"/>
        <v>1.8405386793318712E-05</v>
      </c>
      <c r="V289" s="12">
        <f t="shared" si="188"/>
        <v>-1.995633357765314E-05</v>
      </c>
      <c r="W289" s="12">
        <f t="shared" si="188"/>
        <v>2.7687188165259613E-05</v>
      </c>
      <c r="X289" s="12">
        <f t="shared" si="188"/>
        <v>-0.000998025433922578</v>
      </c>
      <c r="Y289" s="12">
        <f t="shared" si="188"/>
        <v>-0.016359666429002218</v>
      </c>
      <c r="Z289" s="12">
        <f t="shared" si="188"/>
        <v>-0.055696566388530044</v>
      </c>
      <c r="AA289" s="7"/>
      <c r="AB289" s="7"/>
      <c r="AC289" s="7"/>
    </row>
    <row r="290" spans="17:29" ht="12.75">
      <c r="Q290" s="12"/>
      <c r="W290" s="7"/>
      <c r="X290" s="7"/>
      <c r="Y290" s="7"/>
      <c r="Z290" s="7"/>
      <c r="AA290" s="7"/>
      <c r="AB290" s="7"/>
      <c r="AC290" s="7"/>
    </row>
    <row r="291" spans="1:29" ht="12.75">
      <c r="A291" s="185" t="s">
        <v>219</v>
      </c>
      <c r="Q291" s="12"/>
      <c r="AA291" s="7"/>
      <c r="AB291" s="7"/>
      <c r="AC291" s="7"/>
    </row>
    <row r="292" spans="1:29" ht="12.75">
      <c r="A292" s="185" t="s">
        <v>196</v>
      </c>
      <c r="B292" s="229">
        <f>B188*B183/B37+B285*B103/B37</f>
        <v>-2.0928880034041573</v>
      </c>
      <c r="C292" s="229">
        <f>C188*C183/C37+C285*C103/C37</f>
        <v>-0.15762303780224737</v>
      </c>
      <c r="D292" s="229">
        <f>D188*D183/D37+D285*D103/D37</f>
        <v>0.08083230979633374</v>
      </c>
      <c r="E292" s="229">
        <f>E188*E183/E37+E285*E103/E37</f>
        <v>0.10312066418332184</v>
      </c>
      <c r="F292" s="229">
        <f>F188*F183/F37+F285*F103/F37</f>
        <v>0.04944222566142523</v>
      </c>
      <c r="G292" s="229">
        <f aca="true" t="shared" si="189" ref="G292:M292">G188*G183/G37+G285*G103/G37</f>
        <v>0.006088137588816907</v>
      </c>
      <c r="H292" s="229">
        <f t="shared" si="189"/>
        <v>-0.01377780793878999</v>
      </c>
      <c r="I292" s="229">
        <f t="shared" si="189"/>
        <v>-0.019040238872846643</v>
      </c>
      <c r="J292" s="229">
        <f t="shared" si="189"/>
        <v>-0.017131414677497313</v>
      </c>
      <c r="K292" s="229">
        <f t="shared" si="189"/>
        <v>-0.011274315739835783</v>
      </c>
      <c r="L292" s="229">
        <f t="shared" si="189"/>
        <v>-0.0011327980021192132</v>
      </c>
      <c r="M292" s="229">
        <f t="shared" si="189"/>
        <v>0.023819186830238117</v>
      </c>
      <c r="N292" s="229">
        <f aca="true" t="shared" si="190" ref="N292:Z292">N188*N183/N37+N285*N103/N37</f>
        <v>-0.2624579735567106</v>
      </c>
      <c r="O292" s="229">
        <f t="shared" si="190"/>
        <v>-0.03634130126617956</v>
      </c>
      <c r="P292" s="229">
        <f t="shared" si="190"/>
        <v>-0.01889455733403296</v>
      </c>
      <c r="Q292" s="229">
        <f t="shared" si="190"/>
        <v>-0.010958680183521849</v>
      </c>
      <c r="R292" s="229">
        <f t="shared" si="190"/>
        <v>-0.0063410925907634915</v>
      </c>
      <c r="S292" s="229">
        <f t="shared" si="190"/>
        <v>-0.003783563110264244</v>
      </c>
      <c r="T292" s="229">
        <f t="shared" si="190"/>
        <v>-0.0026446126024199526</v>
      </c>
      <c r="U292" s="229">
        <f t="shared" si="190"/>
        <v>-0.0018181434157051601</v>
      </c>
      <c r="V292" s="229">
        <f t="shared" si="190"/>
        <v>0.0009633683958615395</v>
      </c>
      <c r="W292" s="229">
        <f t="shared" si="190"/>
        <v>0.010593101430950116</v>
      </c>
      <c r="X292" s="229">
        <f t="shared" si="190"/>
        <v>0.05459253874083729</v>
      </c>
      <c r="Y292" s="229">
        <f t="shared" si="190"/>
        <v>0.3966660206569223</v>
      </c>
      <c r="Z292" s="229">
        <f t="shared" si="190"/>
        <v>-5.599697016065015</v>
      </c>
      <c r="AA292" s="7"/>
      <c r="AB292" s="7"/>
      <c r="AC292" s="7"/>
    </row>
    <row r="293" spans="1:29" ht="12.75">
      <c r="A293" s="185" t="s">
        <v>197</v>
      </c>
      <c r="B293" s="229">
        <f aca="true" t="shared" si="191" ref="B293:G293">(B189+$K$10)*B184/B38+B286*B104/B38</f>
        <v>-6.848976360443557</v>
      </c>
      <c r="C293" s="229">
        <f t="shared" si="191"/>
        <v>-6.908406121712019</v>
      </c>
      <c r="D293" s="229">
        <f t="shared" si="191"/>
        <v>-5.884887214307661</v>
      </c>
      <c r="E293" s="229">
        <f t="shared" si="191"/>
        <v>-4.461205109029473</v>
      </c>
      <c r="F293" s="229">
        <f t="shared" si="191"/>
        <v>-3.0396378948361606</v>
      </c>
      <c r="G293" s="229">
        <f t="shared" si="191"/>
        <v>-0.9773542806713845</v>
      </c>
      <c r="H293" s="229">
        <f aca="true" t="shared" si="192" ref="H293:M293">(H189+$K$10)*H184/H38+H286*H104/H38</f>
        <v>-19.89797176402478</v>
      </c>
      <c r="I293" s="229">
        <f t="shared" si="192"/>
        <v>-4.8446292321147455</v>
      </c>
      <c r="J293" s="229">
        <f t="shared" si="192"/>
        <v>-3.7811700983597283</v>
      </c>
      <c r="K293" s="229">
        <f t="shared" si="192"/>
        <v>-3.3972941056394594</v>
      </c>
      <c r="L293" s="229">
        <f t="shared" si="192"/>
        <v>-3.2514485580352543</v>
      </c>
      <c r="M293" s="229">
        <f t="shared" si="192"/>
        <v>-3.247676615119514</v>
      </c>
      <c r="N293" s="229">
        <f aca="true" t="shared" si="193" ref="N293:Z293">(N189+$K$10)*N184/N38+N286*N104/N38</f>
        <v>-3.3632518437919754</v>
      </c>
      <c r="O293" s="229">
        <f t="shared" si="193"/>
        <v>-3.6102988043082638</v>
      </c>
      <c r="P293" s="229">
        <f t="shared" si="193"/>
        <v>-4.040152000379902</v>
      </c>
      <c r="Q293" s="229">
        <f t="shared" si="193"/>
        <v>-4.789959372363739</v>
      </c>
      <c r="R293" s="229">
        <f t="shared" si="193"/>
        <v>-6.294562477796677</v>
      </c>
      <c r="S293" s="229">
        <f t="shared" si="193"/>
        <v>-10.97543010874262</v>
      </c>
      <c r="T293" s="229">
        <f t="shared" si="193"/>
        <v>51.090198496500506</v>
      </c>
      <c r="U293" s="229">
        <f t="shared" si="193"/>
        <v>2.986433614489589</v>
      </c>
      <c r="V293" s="229">
        <f t="shared" si="193"/>
        <v>-0.5246533037340418</v>
      </c>
      <c r="W293" s="229">
        <f t="shared" si="193"/>
        <v>-2.3067010062593005</v>
      </c>
      <c r="X293" s="229">
        <f t="shared" si="193"/>
        <v>-3.8328693426840923</v>
      </c>
      <c r="Y293" s="229">
        <f t="shared" si="193"/>
        <v>-5.475529545285081</v>
      </c>
      <c r="Z293" s="229">
        <f t="shared" si="193"/>
        <v>-7.034140583007975</v>
      </c>
      <c r="AA293" s="7"/>
      <c r="AB293" s="7"/>
      <c r="AC293" s="7"/>
    </row>
    <row r="294" spans="1:29" ht="12.75">
      <c r="A294" s="185" t="s">
        <v>198</v>
      </c>
      <c r="B294" s="12">
        <f>B190+B287*B72/B56</f>
        <v>0.9041535540178691</v>
      </c>
      <c r="C294" s="12">
        <f>C190+C287*C72/C56</f>
        <v>0.8869453378817268</v>
      </c>
      <c r="D294" s="12">
        <f>D190+D287*D72/D56</f>
        <v>0.2583638333485264</v>
      </c>
      <c r="E294" s="12">
        <f>E190+E287*E72/E56</f>
        <v>-0.5969328081759165</v>
      </c>
      <c r="F294" s="12">
        <f>F190+F287*F72/F56</f>
        <v>-1.157963844474002</v>
      </c>
      <c r="G294" s="12">
        <f aca="true" t="shared" si="194" ref="G294:M294">G190+G287*G72/G56</f>
        <v>-1.2238773761278445</v>
      </c>
      <c r="H294" s="12">
        <f t="shared" si="194"/>
        <v>-0.914886656070867</v>
      </c>
      <c r="I294" s="12">
        <f t="shared" si="194"/>
        <v>-0.45058132744387974</v>
      </c>
      <c r="J294" s="12">
        <f t="shared" si="194"/>
        <v>0.003556630209677787</v>
      </c>
      <c r="K294" s="12">
        <f t="shared" si="194"/>
        <v>0.3646069713115714</v>
      </c>
      <c r="L294" s="12">
        <f t="shared" si="194"/>
        <v>0.6061101163361072</v>
      </c>
      <c r="M294" s="12">
        <f t="shared" si="194"/>
        <v>0.7303473220572061</v>
      </c>
      <c r="N294" s="12">
        <f aca="true" t="shared" si="195" ref="N294:Z294">N190+N287*N72/N56</f>
        <v>0.7523556327173334</v>
      </c>
      <c r="O294" s="12">
        <f t="shared" si="195"/>
        <v>0.6928684882059016</v>
      </c>
      <c r="P294" s="12">
        <f t="shared" si="195"/>
        <v>0.5756102186925893</v>
      </c>
      <c r="Q294" s="12">
        <f t="shared" si="195"/>
        <v>0.4260438313643738</v>
      </c>
      <c r="R294" s="12">
        <f t="shared" si="195"/>
        <v>0.2701471979020336</v>
      </c>
      <c r="S294" s="12">
        <f t="shared" si="195"/>
        <v>0.1326970050024262</v>
      </c>
      <c r="T294" s="12">
        <f t="shared" si="195"/>
        <v>0.035120752074870226</v>
      </c>
      <c r="U294" s="12">
        <f t="shared" si="195"/>
        <v>-0.006708468922538485</v>
      </c>
      <c r="V294" s="12">
        <f t="shared" si="195"/>
        <v>0.016753532398454285</v>
      </c>
      <c r="W294" s="12">
        <f t="shared" si="195"/>
        <v>0.12051685938082816</v>
      </c>
      <c r="X294" s="12">
        <f t="shared" si="195"/>
        <v>0.3678537392851119</v>
      </c>
      <c r="Y294" s="12">
        <f t="shared" si="195"/>
        <v>0.8679304812205201</v>
      </c>
      <c r="Z294" s="12">
        <f t="shared" si="195"/>
        <v>1.4812165842947085</v>
      </c>
      <c r="AA294" s="7"/>
      <c r="AB294" s="7"/>
      <c r="AC294" s="7"/>
    </row>
    <row r="295" spans="1:29" ht="12.75">
      <c r="A295" s="185" t="s">
        <v>235</v>
      </c>
      <c r="B295" s="229">
        <f aca="true" t="shared" si="196" ref="B295:Z295">B292*B37+B293*B38+B294*B56</f>
        <v>-13.111543507622798</v>
      </c>
      <c r="C295" s="229">
        <f t="shared" si="196"/>
        <v>-12.69736719770245</v>
      </c>
      <c r="D295" s="229">
        <f t="shared" si="196"/>
        <v>-9.992182378271501</v>
      </c>
      <c r="E295" s="229">
        <f t="shared" si="196"/>
        <v>-6.441384850191675</v>
      </c>
      <c r="F295" s="229">
        <f t="shared" si="196"/>
        <v>-3.140101551517154</v>
      </c>
      <c r="G295" s="229">
        <f t="shared" si="196"/>
        <v>-0.48902765876104615</v>
      </c>
      <c r="H295" s="229">
        <f t="shared" si="196"/>
        <v>1.5323783712226298</v>
      </c>
      <c r="I295" s="229">
        <f t="shared" si="196"/>
        <v>3.0851622844223634</v>
      </c>
      <c r="J295" s="229">
        <f t="shared" si="196"/>
        <v>4.326105937628223</v>
      </c>
      <c r="K295" s="229">
        <f t="shared" si="196"/>
        <v>5.360730336599276</v>
      </c>
      <c r="L295" s="229">
        <f t="shared" si="196"/>
        <v>6.243227895277883</v>
      </c>
      <c r="M295" s="229">
        <f t="shared" si="196"/>
        <v>6.988912722272901</v>
      </c>
      <c r="N295" s="229">
        <f t="shared" si="196"/>
        <v>7.584927301150744</v>
      </c>
      <c r="O295" s="229">
        <f t="shared" si="196"/>
        <v>7.996536752272522</v>
      </c>
      <c r="P295" s="229">
        <f t="shared" si="196"/>
        <v>8.170091875391446</v>
      </c>
      <c r="Q295" s="229">
        <f t="shared" si="196"/>
        <v>8.034158138349003</v>
      </c>
      <c r="R295" s="229">
        <f t="shared" si="196"/>
        <v>7.500008057194981</v>
      </c>
      <c r="S295" s="229">
        <f t="shared" si="196"/>
        <v>6.462823630237555</v>
      </c>
      <c r="T295" s="229">
        <f t="shared" si="196"/>
        <v>4.806572807264982</v>
      </c>
      <c r="U295" s="229">
        <f t="shared" si="196"/>
        <v>2.4184796593818625</v>
      </c>
      <c r="V295" s="229">
        <f t="shared" si="196"/>
        <v>-0.7890666596561413</v>
      </c>
      <c r="W295" s="229">
        <f t="shared" si="196"/>
        <v>-4.888358038328051</v>
      </c>
      <c r="X295" s="229">
        <f t="shared" si="196"/>
        <v>-9.935114655271079</v>
      </c>
      <c r="Y295" s="229">
        <f t="shared" si="196"/>
        <v>-15.63359012630119</v>
      </c>
      <c r="Z295" s="229">
        <f t="shared" si="196"/>
        <v>-20.478886346765414</v>
      </c>
      <c r="AA295" s="7"/>
      <c r="AB295" s="7"/>
      <c r="AC295" s="7"/>
    </row>
    <row r="296" spans="1:29" ht="12.75">
      <c r="A296" s="185" t="s">
        <v>199</v>
      </c>
      <c r="B296" s="12">
        <f aca="true" t="shared" si="197" ref="B296:Z296">B295-(B232+B194+B270)</f>
        <v>0</v>
      </c>
      <c r="C296" s="12">
        <f t="shared" si="197"/>
        <v>-0.012186763583439841</v>
      </c>
      <c r="D296" s="12">
        <f t="shared" si="197"/>
        <v>0.005645518331725441</v>
      </c>
      <c r="E296" s="12">
        <f t="shared" si="197"/>
        <v>0.01572190091524739</v>
      </c>
      <c r="F296" s="12">
        <f t="shared" si="197"/>
        <v>0.010956529104544366</v>
      </c>
      <c r="G296" s="12">
        <f t="shared" si="197"/>
        <v>0.0016966161117796252</v>
      </c>
      <c r="H296" s="12">
        <f t="shared" si="197"/>
        <v>-0.00420444586675317</v>
      </c>
      <c r="I296" s="12">
        <f t="shared" si="197"/>
        <v>-0.005523013434963531</v>
      </c>
      <c r="J296" s="12">
        <f t="shared" si="197"/>
        <v>-0.0040258190960829054</v>
      </c>
      <c r="K296" s="12">
        <f t="shared" si="197"/>
        <v>-0.0015717916068131998</v>
      </c>
      <c r="L296" s="12">
        <f t="shared" si="197"/>
        <v>0.0007155745833049565</v>
      </c>
      <c r="M296" s="12">
        <f t="shared" si="197"/>
        <v>0.002331465851339587</v>
      </c>
      <c r="N296" s="12">
        <f t="shared" si="197"/>
        <v>0.003131928649649396</v>
      </c>
      <c r="O296" s="12">
        <f t="shared" si="197"/>
        <v>0.003167807768946318</v>
      </c>
      <c r="P296" s="12">
        <f t="shared" si="197"/>
        <v>0.002609955814097731</v>
      </c>
      <c r="Q296" s="12">
        <f t="shared" si="197"/>
        <v>0.0017184662536759987</v>
      </c>
      <c r="R296" s="12">
        <f t="shared" si="197"/>
        <v>0.0008100957775996065</v>
      </c>
      <c r="S296" s="12">
        <f t="shared" si="197"/>
        <v>0.000183131765068012</v>
      </c>
      <c r="T296" s="12">
        <f t="shared" si="197"/>
        <v>-2.4375198496962014E-05</v>
      </c>
      <c r="U296" s="12">
        <f t="shared" si="197"/>
        <v>1.8405386793318712E-05</v>
      </c>
      <c r="V296" s="12">
        <f t="shared" si="197"/>
        <v>-1.995633357765314E-05</v>
      </c>
      <c r="W296" s="12">
        <f t="shared" si="197"/>
        <v>2.7687188164371435E-05</v>
      </c>
      <c r="X296" s="12">
        <f t="shared" si="197"/>
        <v>-0.000998025433922578</v>
      </c>
      <c r="Y296" s="12">
        <f t="shared" si="197"/>
        <v>-0.016359666429002218</v>
      </c>
      <c r="Z296" s="12">
        <f t="shared" si="197"/>
        <v>-0.05569656638852649</v>
      </c>
      <c r="AA296" s="7"/>
      <c r="AB296" s="7"/>
      <c r="AC296" s="7"/>
    </row>
    <row r="297" spans="17:29" ht="12.75">
      <c r="Q297" s="12"/>
      <c r="AA297" s="7"/>
      <c r="AB297" s="7"/>
      <c r="AC297" s="7"/>
    </row>
    <row r="298" spans="1:29" ht="12.75">
      <c r="A298" s="185" t="s">
        <v>220</v>
      </c>
      <c r="Q298" s="12"/>
      <c r="AA298" s="7"/>
      <c r="AB298" s="7"/>
      <c r="AC298" s="7"/>
    </row>
    <row r="299" spans="1:29" ht="12.75">
      <c r="A299" s="185" t="s">
        <v>196</v>
      </c>
      <c r="B299" s="12">
        <f>B245</f>
        <v>-0.0849804177668208</v>
      </c>
      <c r="C299" s="12">
        <f aca="true" t="shared" si="198" ref="C299:Z299">C245</f>
        <v>-0.12696273215387108</v>
      </c>
      <c r="D299" s="12">
        <f t="shared" si="198"/>
        <v>-0.06462859324615634</v>
      </c>
      <c r="E299" s="12">
        <f t="shared" si="198"/>
        <v>-0.011840737155589103</v>
      </c>
      <c r="F299" s="12">
        <f t="shared" si="198"/>
        <v>0.023722953925259</v>
      </c>
      <c r="G299" s="12">
        <f t="shared" si="198"/>
        <v>0.0325035746225416</v>
      </c>
      <c r="H299" s="12">
        <f t="shared" si="198"/>
        <v>0.02162334282933218</v>
      </c>
      <c r="I299" s="12">
        <f t="shared" si="198"/>
        <v>0.004914971991004176</v>
      </c>
      <c r="J299" s="12">
        <f t="shared" si="198"/>
        <v>-0.009343677182129109</v>
      </c>
      <c r="K299" s="12">
        <f t="shared" si="198"/>
        <v>-0.01970111483340961</v>
      </c>
      <c r="L299" s="12">
        <f t="shared" si="198"/>
        <v>-0.028218835659662385</v>
      </c>
      <c r="M299" s="12">
        <f t="shared" si="198"/>
        <v>-0.03780740257017973</v>
      </c>
      <c r="N299" s="12">
        <f t="shared" si="198"/>
        <v>-0.05095061960548489</v>
      </c>
      <c r="O299" s="12">
        <f t="shared" si="198"/>
        <v>-0.06894143589308582</v>
      </c>
      <c r="P299" s="12">
        <f t="shared" si="198"/>
        <v>-0.0906981947651684</v>
      </c>
      <c r="Q299" s="12">
        <f t="shared" si="198"/>
        <v>-0.11048259186644757</v>
      </c>
      <c r="R299" s="12">
        <f t="shared" si="198"/>
        <v>-0.11424387982219102</v>
      </c>
      <c r="S299" s="12">
        <f t="shared" si="198"/>
        <v>-0.07587884750136094</v>
      </c>
      <c r="T299" s="12">
        <f t="shared" si="198"/>
        <v>0.03877471525474908</v>
      </c>
      <c r="U299" s="12">
        <f t="shared" si="198"/>
        <v>0.23541988538648476</v>
      </c>
      <c r="V299" s="12">
        <f t="shared" si="198"/>
        <v>0.405082530776361</v>
      </c>
      <c r="W299" s="12">
        <f t="shared" si="198"/>
        <v>0.3339117047476473</v>
      </c>
      <c r="X299" s="12">
        <f t="shared" si="198"/>
        <v>-0.014784048173732854</v>
      </c>
      <c r="Y299" s="12">
        <f t="shared" si="198"/>
        <v>-0.3661787501772381</v>
      </c>
      <c r="Z299" s="12">
        <f t="shared" si="198"/>
        <v>-0.44985416765233494</v>
      </c>
      <c r="AA299" s="7"/>
      <c r="AB299" s="7"/>
      <c r="AC299" s="7"/>
    </row>
    <row r="300" spans="1:26" ht="12.75">
      <c r="A300" s="185" t="s">
        <v>197</v>
      </c>
      <c r="B300" s="12">
        <f>B246+$K$13</f>
        <v>6.838945800387023</v>
      </c>
      <c r="C300" s="12">
        <f aca="true" t="shared" si="199" ref="C300:Z300">C246+$K$13</f>
        <v>6.316713894397315</v>
      </c>
      <c r="D300" s="12">
        <f t="shared" si="199"/>
        <v>5.984194509783466</v>
      </c>
      <c r="E300" s="12">
        <f t="shared" si="199"/>
        <v>5.95912505623983</v>
      </c>
      <c r="F300" s="12">
        <f t="shared" si="199"/>
        <v>6.092858052753483</v>
      </c>
      <c r="G300" s="12">
        <f t="shared" si="199"/>
        <v>6.249860235906698</v>
      </c>
      <c r="H300" s="12">
        <f t="shared" si="199"/>
        <v>6.378592336446918</v>
      </c>
      <c r="I300" s="12">
        <f t="shared" si="199"/>
        <v>6.473637001076037</v>
      </c>
      <c r="J300" s="12">
        <f t="shared" si="199"/>
        <v>6.542488394609812</v>
      </c>
      <c r="K300" s="12">
        <f t="shared" si="199"/>
        <v>6.593203493206732</v>
      </c>
      <c r="L300" s="12">
        <f t="shared" si="199"/>
        <v>6.631945590689093</v>
      </c>
      <c r="M300" s="12">
        <f t="shared" si="199"/>
        <v>6.663840394782147</v>
      </c>
      <c r="N300" s="12">
        <f t="shared" si="199"/>
        <v>6.69465117834309</v>
      </c>
      <c r="O300" s="12">
        <f t="shared" si="199"/>
        <v>6.732435016656737</v>
      </c>
      <c r="P300" s="12">
        <f t="shared" si="199"/>
        <v>6.7888390605831415</v>
      </c>
      <c r="Q300" s="12">
        <f t="shared" si="199"/>
        <v>6.87958340357311</v>
      </c>
      <c r="R300" s="12">
        <f t="shared" si="199"/>
        <v>7.023101402161585</v>
      </c>
      <c r="S300" s="12">
        <f t="shared" si="199"/>
        <v>7.235571722570227</v>
      </c>
      <c r="T300" s="12">
        <f t="shared" si="199"/>
        <v>7.522475731776624</v>
      </c>
      <c r="U300" s="12">
        <f t="shared" si="199"/>
        <v>7.880430763671687</v>
      </c>
      <c r="V300" s="12">
        <f t="shared" si="199"/>
        <v>8.32646151625394</v>
      </c>
      <c r="W300" s="12">
        <f t="shared" si="199"/>
        <v>8.827389280945015</v>
      </c>
      <c r="X300" s="12">
        <f t="shared" si="199"/>
        <v>9.051403042753014</v>
      </c>
      <c r="Y300" s="12">
        <f t="shared" si="199"/>
        <v>8.522545763418776</v>
      </c>
      <c r="Z300" s="12">
        <f t="shared" si="199"/>
        <v>7.186274948178545</v>
      </c>
    </row>
    <row r="301" spans="1:26" ht="12.75">
      <c r="A301" s="185" t="s">
        <v>198</v>
      </c>
      <c r="B301" s="12">
        <f aca="true" t="shared" si="200" ref="B301:Q301">B247</f>
        <v>0</v>
      </c>
      <c r="C301" s="12">
        <f t="shared" si="200"/>
        <v>-0.0771282968045331</v>
      </c>
      <c r="D301" s="12">
        <f t="shared" si="200"/>
        <v>-0.047770533197111</v>
      </c>
      <c r="E301" s="12">
        <f t="shared" si="200"/>
        <v>-0.0048970737969378265</v>
      </c>
      <c r="F301" s="12">
        <f t="shared" si="200"/>
        <v>0.01741552526288494</v>
      </c>
      <c r="G301" s="12">
        <f t="shared" si="200"/>
        <v>0.020552429611820727</v>
      </c>
      <c r="H301" s="12">
        <f t="shared" si="200"/>
        <v>0.014369526445605716</v>
      </c>
      <c r="I301" s="12">
        <f t="shared" si="200"/>
        <v>0.004950247028796317</v>
      </c>
      <c r="J301" s="12">
        <f t="shared" si="200"/>
        <v>-0.004913127888625308</v>
      </c>
      <c r="K301" s="12">
        <f t="shared" si="200"/>
        <v>-0.013827161731026145</v>
      </c>
      <c r="L301" s="12">
        <f t="shared" si="200"/>
        <v>-0.020919644474965905</v>
      </c>
      <c r="M301" s="12">
        <f t="shared" si="200"/>
        <v>-0.025505953649007113</v>
      </c>
      <c r="N301" s="12">
        <f t="shared" si="200"/>
        <v>-0.026929467513490055</v>
      </c>
      <c r="O301" s="12">
        <f t="shared" si="200"/>
        <v>-0.02449056407430016</v>
      </c>
      <c r="P301" s="12">
        <f t="shared" si="200"/>
        <v>-0.01748694734263036</v>
      </c>
      <c r="Q301" s="12">
        <f t="shared" si="200"/>
        <v>-0.005443166368881362</v>
      </c>
      <c r="R301" s="12">
        <f aca="true" t="shared" si="201" ref="R301:Z301">R247</f>
        <v>0.01132533564207088</v>
      </c>
      <c r="S301" s="12">
        <f t="shared" si="201"/>
        <v>0.03069232987157528</v>
      </c>
      <c r="T301" s="12">
        <f t="shared" si="201"/>
        <v>0.0480295017274593</v>
      </c>
      <c r="U301" s="12">
        <f t="shared" si="201"/>
        <v>0.060473477380379705</v>
      </c>
      <c r="V301" s="12">
        <f t="shared" si="201"/>
        <v>0.0808081662667499</v>
      </c>
      <c r="W301" s="12">
        <f t="shared" si="201"/>
        <v>0.12611204610517046</v>
      </c>
      <c r="X301" s="12">
        <f t="shared" si="201"/>
        <v>0.15150773130428374</v>
      </c>
      <c r="Y301" s="12">
        <f t="shared" si="201"/>
        <v>0.0693781101931325</v>
      </c>
      <c r="Z301" s="12">
        <f t="shared" si="201"/>
        <v>-0.1041425589275598</v>
      </c>
    </row>
    <row r="302" spans="1:26" ht="12.75">
      <c r="A302" s="185" t="s">
        <v>232</v>
      </c>
      <c r="B302" s="12">
        <f>B299*B92+B300*B93+B301*0</f>
        <v>9.22297650427257</v>
      </c>
      <c r="C302" s="12">
        <f aca="true" t="shared" si="202" ref="C302:Z302">C299*C92+C300*C93+C301*0</f>
        <v>7.957788733952408</v>
      </c>
      <c r="D302" s="12">
        <f t="shared" si="202"/>
        <v>5.811004824796081</v>
      </c>
      <c r="E302" s="12">
        <f t="shared" si="202"/>
        <v>3.655158889807443</v>
      </c>
      <c r="F302" s="12">
        <f t="shared" si="202"/>
        <v>1.7979585084926908</v>
      </c>
      <c r="G302" s="12">
        <f t="shared" si="202"/>
        <v>0.2880348605266232</v>
      </c>
      <c r="H302" s="12">
        <f t="shared" si="202"/>
        <v>-0.9370930974047108</v>
      </c>
      <c r="I302" s="12">
        <f t="shared" si="202"/>
        <v>-1.9577864724358762</v>
      </c>
      <c r="J302" s="12">
        <f t="shared" si="202"/>
        <v>-2.8268733624956246</v>
      </c>
      <c r="K302" s="12">
        <f t="shared" si="202"/>
        <v>-3.570229594880124</v>
      </c>
      <c r="L302" s="12">
        <f t="shared" si="202"/>
        <v>-4.200042461300753</v>
      </c>
      <c r="M302" s="12">
        <f t="shared" si="202"/>
        <v>-4.7242981582152375</v>
      </c>
      <c r="N302" s="12">
        <f t="shared" si="202"/>
        <v>-5.150609448228125</v>
      </c>
      <c r="O302" s="12">
        <f t="shared" si="202"/>
        <v>-5.485659983818086</v>
      </c>
      <c r="P302" s="12">
        <f t="shared" si="202"/>
        <v>-5.730472196458836</v>
      </c>
      <c r="Q302" s="12">
        <f t="shared" si="202"/>
        <v>-5.869413178589565</v>
      </c>
      <c r="R302" s="12">
        <f t="shared" si="202"/>
        <v>-5.847264513256758</v>
      </c>
      <c r="S302" s="12">
        <f t="shared" si="202"/>
        <v>-5.524695931122814</v>
      </c>
      <c r="T302" s="12">
        <f t="shared" si="202"/>
        <v>-4.609772153613069</v>
      </c>
      <c r="U302" s="12">
        <f t="shared" si="202"/>
        <v>-2.62173663463298</v>
      </c>
      <c r="V302" s="12">
        <f t="shared" si="202"/>
        <v>0.9487171649826317</v>
      </c>
      <c r="W302" s="12">
        <f t="shared" si="202"/>
        <v>6.174960302722612</v>
      </c>
      <c r="X302" s="12">
        <f t="shared" si="202"/>
        <v>11.955589717421635</v>
      </c>
      <c r="Y302" s="12">
        <f t="shared" si="202"/>
        <v>15.745416300856233</v>
      </c>
      <c r="Z302" s="12">
        <f t="shared" si="202"/>
        <v>15.312566346422326</v>
      </c>
    </row>
    <row r="303" spans="1:26" ht="12.75">
      <c r="A303" s="185" t="s">
        <v>199</v>
      </c>
      <c r="B303" s="12">
        <f>B302-B251</f>
        <v>0</v>
      </c>
      <c r="C303" s="12">
        <f aca="true" t="shared" si="203" ref="C303:Z303">C302-C251</f>
        <v>0.010840656874067989</v>
      </c>
      <c r="D303" s="12">
        <f t="shared" si="203"/>
        <v>-0.0007508717514355112</v>
      </c>
      <c r="E303" s="12">
        <f t="shared" si="203"/>
        <v>-0.0003712006145120128</v>
      </c>
      <c r="F303" s="12">
        <f t="shared" si="203"/>
        <v>0.0010110366868651965</v>
      </c>
      <c r="G303" s="12">
        <f t="shared" si="203"/>
        <v>0.00021508263711733644</v>
      </c>
      <c r="H303" s="12">
        <f t="shared" si="203"/>
        <v>-0.0004581115477797493</v>
      </c>
      <c r="I303" s="12">
        <f t="shared" si="203"/>
        <v>-0.0002662325609348315</v>
      </c>
      <c r="J303" s="12">
        <f t="shared" si="203"/>
        <v>0.0002589039092413259</v>
      </c>
      <c r="K303" s="12">
        <f t="shared" si="203"/>
        <v>0.00043488282092107866</v>
      </c>
      <c r="L303" s="12">
        <f t="shared" si="203"/>
        <v>-0.00011973869041081997</v>
      </c>
      <c r="M303" s="12">
        <f t="shared" si="203"/>
        <v>-0.0013942090196064072</v>
      </c>
      <c r="N303" s="12">
        <f t="shared" si="203"/>
        <v>-0.003003047657159641</v>
      </c>
      <c r="O303" s="12">
        <f t="shared" si="203"/>
        <v>-0.004225122716515983</v>
      </c>
      <c r="P303" s="12">
        <f t="shared" si="203"/>
        <v>-0.004082942688143909</v>
      </c>
      <c r="Q303" s="12">
        <f t="shared" si="203"/>
        <v>-0.0015723418864119765</v>
      </c>
      <c r="R303" s="12">
        <f t="shared" si="203"/>
        <v>0.0037380510948388235</v>
      </c>
      <c r="S303" s="12">
        <f t="shared" si="203"/>
        <v>0.010510040389971387</v>
      </c>
      <c r="T303" s="12">
        <f t="shared" si="203"/>
        <v>0.014476607300634825</v>
      </c>
      <c r="U303" s="12">
        <f t="shared" si="203"/>
        <v>0.0104889482602184</v>
      </c>
      <c r="V303" s="12">
        <f t="shared" si="203"/>
        <v>-0.004868268545178744</v>
      </c>
      <c r="W303" s="12">
        <f t="shared" si="203"/>
        <v>-0.04462147168725039</v>
      </c>
      <c r="X303" s="12">
        <f t="shared" si="203"/>
        <v>-0.08988370709480265</v>
      </c>
      <c r="Y303" s="12">
        <f t="shared" si="203"/>
        <v>-0.04612957253849714</v>
      </c>
      <c r="Z303" s="12">
        <f t="shared" si="203"/>
        <v>0.05393685358223266</v>
      </c>
    </row>
    <row r="304" ht="12.75">
      <c r="Q304" s="12"/>
    </row>
    <row r="305" spans="1:17" ht="12.75">
      <c r="A305" s="185" t="s">
        <v>221</v>
      </c>
      <c r="Q305" s="12"/>
    </row>
    <row r="306" spans="1:26" ht="12.75">
      <c r="A306" s="185" t="s">
        <v>196</v>
      </c>
      <c r="B306" s="12">
        <f>B299+B207</f>
        <v>-0.49497780087941257</v>
      </c>
      <c r="C306" s="12">
        <f>C299+C207</f>
        <v>-0.4753966563997193</v>
      </c>
      <c r="D306" s="12">
        <f>D299+D207</f>
        <v>-0.16592008975950767</v>
      </c>
      <c r="E306" s="12">
        <f>E299+E207</f>
        <v>0.01800886891900183</v>
      </c>
      <c r="F306" s="12">
        <f aca="true" t="shared" si="204" ref="F306:Z306">F299+F207</f>
        <v>0.0827330653916685</v>
      </c>
      <c r="G306" s="12">
        <f t="shared" si="204"/>
        <v>0.08514238543294762</v>
      </c>
      <c r="H306" s="12">
        <f t="shared" si="204"/>
        <v>0.062144935069347415</v>
      </c>
      <c r="I306" s="12">
        <f t="shared" si="204"/>
        <v>0.031822151436857946</v>
      </c>
      <c r="J306" s="12">
        <f t="shared" si="204"/>
        <v>-0.00087956351645028</v>
      </c>
      <c r="K306" s="12">
        <f t="shared" si="204"/>
        <v>-0.03777673371717973</v>
      </c>
      <c r="L306" s="12">
        <f t="shared" si="204"/>
        <v>-0.08184494756563016</v>
      </c>
      <c r="M306" s="12">
        <f t="shared" si="204"/>
        <v>-0.13455601892906632</v>
      </c>
      <c r="N306" s="12">
        <f t="shared" si="204"/>
        <v>-0.19534259652756553</v>
      </c>
      <c r="O306" s="12">
        <f t="shared" si="204"/>
        <v>-0.26136666520505025</v>
      </c>
      <c r="P306" s="12">
        <f t="shared" si="204"/>
        <v>-0.3259697637000762</v>
      </c>
      <c r="Q306" s="12">
        <f t="shared" si="204"/>
        <v>-0.3744332724982127</v>
      </c>
      <c r="R306" s="12">
        <f t="shared" si="204"/>
        <v>-0.37612151557805484</v>
      </c>
      <c r="S306" s="12">
        <f t="shared" si="204"/>
        <v>-0.2751528049929863</v>
      </c>
      <c r="T306" s="12">
        <f t="shared" si="204"/>
        <v>0.00285169917037046</v>
      </c>
      <c r="U306" s="12">
        <f t="shared" si="204"/>
        <v>0.4656904664261012</v>
      </c>
      <c r="V306" s="12">
        <f t="shared" si="204"/>
        <v>0.8396243895739428</v>
      </c>
      <c r="W306" s="12">
        <f t="shared" si="204"/>
        <v>0.592713602080047</v>
      </c>
      <c r="X306" s="12">
        <f t="shared" si="204"/>
        <v>-0.37053038264704946</v>
      </c>
      <c r="Y306" s="12">
        <f t="shared" si="204"/>
        <v>-1.4112648091307713</v>
      </c>
      <c r="Z306" s="12">
        <f t="shared" si="204"/>
        <v>-1.7529710827992315</v>
      </c>
    </row>
    <row r="307" spans="1:26" ht="12.75">
      <c r="A307" s="185" t="s">
        <v>197</v>
      </c>
      <c r="B307" s="12">
        <f>B300+B208+$K$11</f>
        <v>15.936500772696082</v>
      </c>
      <c r="C307" s="12">
        <f>C300+C208+$K$11</f>
        <v>14.761648787959842</v>
      </c>
      <c r="D307" s="12">
        <f>D300+D208+$K$11</f>
        <v>13.876940839217722</v>
      </c>
      <c r="E307" s="12">
        <f>E300+E208+$K$11</f>
        <v>13.641807201228783</v>
      </c>
      <c r="F307" s="12">
        <f aca="true" t="shared" si="205" ref="F307:Z307">F300+F208+$K$11</f>
        <v>13.854001238317046</v>
      </c>
      <c r="G307" s="12">
        <f t="shared" si="205"/>
        <v>14.199390116903102</v>
      </c>
      <c r="H307" s="12">
        <f t="shared" si="205"/>
        <v>14.519602910075065</v>
      </c>
      <c r="I307" s="12">
        <f t="shared" si="205"/>
        <v>14.776448049480926</v>
      </c>
      <c r="J307" s="12">
        <f t="shared" si="205"/>
        <v>14.975001508367402</v>
      </c>
      <c r="K307" s="12">
        <f t="shared" si="205"/>
        <v>15.127836703193442</v>
      </c>
      <c r="L307" s="12">
        <f t="shared" si="205"/>
        <v>15.245772959791942</v>
      </c>
      <c r="M307" s="12">
        <f t="shared" si="205"/>
        <v>15.338158094419711</v>
      </c>
      <c r="N307" s="12">
        <f t="shared" si="205"/>
        <v>15.41558885576271</v>
      </c>
      <c r="O307" s="12">
        <f t="shared" si="205"/>
        <v>15.493041748449475</v>
      </c>
      <c r="P307" s="12">
        <f t="shared" si="205"/>
        <v>15.592974590198697</v>
      </c>
      <c r="Q307" s="12">
        <f t="shared" si="205"/>
        <v>15.747922394995634</v>
      </c>
      <c r="R307" s="12">
        <f t="shared" si="205"/>
        <v>16.00101516742734</v>
      </c>
      <c r="S307" s="12">
        <f t="shared" si="205"/>
        <v>16.40065087081467</v>
      </c>
      <c r="T307" s="12">
        <f t="shared" si="205"/>
        <v>16.984535301943488</v>
      </c>
      <c r="U307" s="12">
        <f t="shared" si="205"/>
        <v>17.760304013810313</v>
      </c>
      <c r="V307" s="12">
        <f t="shared" si="205"/>
        <v>18.7015056704994</v>
      </c>
      <c r="W307" s="12">
        <f t="shared" si="205"/>
        <v>19.640683222853763</v>
      </c>
      <c r="X307" s="12">
        <f t="shared" si="205"/>
        <v>20.026948750536967</v>
      </c>
      <c r="Y307" s="12">
        <f t="shared" si="205"/>
        <v>19.18266916991245</v>
      </c>
      <c r="Z307" s="12">
        <f t="shared" si="205"/>
        <v>16.87742095481986</v>
      </c>
    </row>
    <row r="308" spans="1:26" ht="12.75">
      <c r="A308" s="185" t="s">
        <v>198</v>
      </c>
      <c r="B308" s="12">
        <f>B209-B207*(B201-B81)+(B208+$K$11)*(B200-B80)-B299*(B91-B81)+B300*(B90-B80)</f>
        <v>2.829272881934164</v>
      </c>
      <c r="C308" s="12">
        <f>C209-C207*(C201-C81)+(C208+$K$11)*(C200-C80)-C299*(C91-C81)+C300*(C90-C80)</f>
        <v>1.8673659046977866</v>
      </c>
      <c r="D308" s="12">
        <f>D209-D207*(D201-D81)+(D208+$K$11)*(D200-D80)-D299*(D91-D81)+D300*(D90-D80)</f>
        <v>1.473550159136737</v>
      </c>
      <c r="E308" s="12">
        <f>E209-E207*(E201-E81)+(E208+$K$11)*(E200-E80)-E299*(E91-E81)+E300*(E90-E80)</f>
        <v>1.6249413467008165</v>
      </c>
      <c r="F308" s="12">
        <f>F209-F207*(F201-F81)+(F208+$K$11)*(F200-F80)-F299*(F91-F81)+F300*(F90-F80)</f>
        <v>1.8909604233569566</v>
      </c>
      <c r="G308" s="12">
        <f aca="true" t="shared" si="206" ref="G308:Z308">G209-G207*(G201-G81)+(G208+$K$11)*(G200-G80)-G299*(G91-G81)+G300*(G90-G80)</f>
        <v>2.049691682401664</v>
      </c>
      <c r="H308" s="12">
        <f t="shared" si="206"/>
        <v>2.0543502565505625</v>
      </c>
      <c r="I308" s="12">
        <f t="shared" si="206"/>
        <v>1.945760781554795</v>
      </c>
      <c r="J308" s="12">
        <f t="shared" si="206"/>
        <v>1.7967817578962126</v>
      </c>
      <c r="K308" s="12">
        <f t="shared" si="206"/>
        <v>1.6813341044144623</v>
      </c>
      <c r="L308" s="12">
        <f t="shared" si="206"/>
        <v>1.6601048953913622</v>
      </c>
      <c r="M308" s="12">
        <f t="shared" si="206"/>
        <v>1.7767272713570892</v>
      </c>
      <c r="N308" s="12">
        <f t="shared" si="206"/>
        <v>2.0586474543726583</v>
      </c>
      <c r="O308" s="12">
        <f t="shared" si="206"/>
        <v>2.5188143593733754</v>
      </c>
      <c r="P308" s="12">
        <f t="shared" si="206"/>
        <v>3.1560472984060026</v>
      </c>
      <c r="Q308" s="12">
        <f t="shared" si="206"/>
        <v>3.95250461793071</v>
      </c>
      <c r="R308" s="12">
        <f t="shared" si="206"/>
        <v>4.866156134017923</v>
      </c>
      <c r="S308" s="12">
        <f t="shared" si="206"/>
        <v>5.816143191294003</v>
      </c>
      <c r="T308" s="12">
        <f t="shared" si="206"/>
        <v>6.668831129752634</v>
      </c>
      <c r="U308" s="12">
        <f t="shared" si="206"/>
        <v>7.278053782070998</v>
      </c>
      <c r="V308" s="12">
        <f t="shared" si="206"/>
        <v>7.6485785654763845</v>
      </c>
      <c r="W308" s="12">
        <f t="shared" si="206"/>
        <v>7.883449290007388</v>
      </c>
      <c r="X308" s="12">
        <f t="shared" si="206"/>
        <v>7.604542295700152</v>
      </c>
      <c r="Y308" s="12">
        <f t="shared" si="206"/>
        <v>6.183867835268739</v>
      </c>
      <c r="Z308" s="12">
        <f t="shared" si="206"/>
        <v>3.842685171734842</v>
      </c>
    </row>
    <row r="309" spans="1:26" ht="12.75">
      <c r="A309" s="185" t="s">
        <v>233</v>
      </c>
      <c r="B309" s="12">
        <f aca="true" t="shared" si="207" ref="B309:Z309">B306*B82+B307*B83+B308*B64</f>
        <v>19.334302194141074</v>
      </c>
      <c r="C309" s="12">
        <f t="shared" si="207"/>
        <v>17.737844005655653</v>
      </c>
      <c r="D309" s="12">
        <f t="shared" si="207"/>
        <v>13.563535904909717</v>
      </c>
      <c r="E309" s="12">
        <f t="shared" si="207"/>
        <v>8.772963747780423</v>
      </c>
      <c r="F309" s="12">
        <f t="shared" si="207"/>
        <v>4.3991340109454296</v>
      </c>
      <c r="G309" s="12">
        <f t="shared" si="207"/>
        <v>0.7118095783987497</v>
      </c>
      <c r="H309" s="12">
        <f t="shared" si="207"/>
        <v>-2.312740471150859</v>
      </c>
      <c r="I309" s="12">
        <f t="shared" si="207"/>
        <v>-4.778817433657877</v>
      </c>
      <c r="J309" s="12">
        <f t="shared" si="207"/>
        <v>-6.7798274592183265</v>
      </c>
      <c r="K309" s="12">
        <f t="shared" si="207"/>
        <v>-8.37920077245393</v>
      </c>
      <c r="L309" s="12">
        <f t="shared" si="207"/>
        <v>-9.620678157333284</v>
      </c>
      <c r="M309" s="12">
        <f t="shared" si="207"/>
        <v>-10.540480735756056</v>
      </c>
      <c r="N309" s="12">
        <f t="shared" si="207"/>
        <v>-11.173690798492022</v>
      </c>
      <c r="O309" s="12">
        <f t="shared" si="207"/>
        <v>-11.554195032092418</v>
      </c>
      <c r="P309" s="12">
        <f t="shared" si="207"/>
        <v>-11.707385798853862</v>
      </c>
      <c r="Q309" s="12">
        <f t="shared" si="207"/>
        <v>-11.631568219418382</v>
      </c>
      <c r="R309" s="12">
        <f t="shared" si="207"/>
        <v>-11.257793845700592</v>
      </c>
      <c r="S309" s="12">
        <f t="shared" si="207"/>
        <v>-10.370315585378263</v>
      </c>
      <c r="T309" s="12">
        <f t="shared" si="207"/>
        <v>-8.481849828671054</v>
      </c>
      <c r="U309" s="12">
        <f t="shared" si="207"/>
        <v>-4.760647242990629</v>
      </c>
      <c r="V309" s="12">
        <f t="shared" si="207"/>
        <v>1.714040104231727</v>
      </c>
      <c r="W309" s="12">
        <f t="shared" si="207"/>
        <v>11.218438471737167</v>
      </c>
      <c r="X309" s="12">
        <f t="shared" si="207"/>
        <v>22.17565250843395</v>
      </c>
      <c r="Y309" s="12">
        <f t="shared" si="207"/>
        <v>30.593518050005443</v>
      </c>
      <c r="Z309" s="12">
        <f t="shared" si="207"/>
        <v>32.26543395420024</v>
      </c>
    </row>
    <row r="310" spans="1:26" ht="12.75">
      <c r="A310" s="185" t="s">
        <v>199</v>
      </c>
      <c r="B310" s="12">
        <f aca="true" t="shared" si="208" ref="B310:Z310">B309-(B251+B213)</f>
        <v>0</v>
      </c>
      <c r="C310" s="12">
        <f t="shared" si="208"/>
        <v>0.010840656874066212</v>
      </c>
      <c r="D310" s="12">
        <f t="shared" si="208"/>
        <v>-0.0007508717514355112</v>
      </c>
      <c r="E310" s="12">
        <f t="shared" si="208"/>
        <v>-0.000371200614512901</v>
      </c>
      <c r="F310" s="12">
        <f t="shared" si="208"/>
        <v>0.0010110366868643084</v>
      </c>
      <c r="G310" s="12">
        <f t="shared" si="208"/>
        <v>0.00021508263711722542</v>
      </c>
      <c r="H310" s="12">
        <f t="shared" si="208"/>
        <v>-0.00045811154777908314</v>
      </c>
      <c r="I310" s="12">
        <f t="shared" si="208"/>
        <v>-0.0002662325609348315</v>
      </c>
      <c r="J310" s="12">
        <f t="shared" si="208"/>
        <v>0.0002589039092413259</v>
      </c>
      <c r="K310" s="12">
        <f t="shared" si="208"/>
        <v>0.00043488282092241093</v>
      </c>
      <c r="L310" s="12">
        <f t="shared" si="208"/>
        <v>-0.00011973869041170815</v>
      </c>
      <c r="M310" s="12">
        <f t="shared" si="208"/>
        <v>-0.0013942090196081836</v>
      </c>
      <c r="N310" s="12">
        <f t="shared" si="208"/>
        <v>-0.003003047657159641</v>
      </c>
      <c r="O310" s="12">
        <f t="shared" si="208"/>
        <v>-0.004225122716514207</v>
      </c>
      <c r="P310" s="12">
        <f t="shared" si="208"/>
        <v>-0.004082942688146574</v>
      </c>
      <c r="Q310" s="12">
        <f t="shared" si="208"/>
        <v>-0.0015723418864066474</v>
      </c>
      <c r="R310" s="12">
        <f t="shared" si="208"/>
        <v>0.003738051094837047</v>
      </c>
      <c r="S310" s="12">
        <f t="shared" si="208"/>
        <v>0.010510040389972275</v>
      </c>
      <c r="T310" s="12">
        <f t="shared" si="208"/>
        <v>0.014476607300634825</v>
      </c>
      <c r="U310" s="12">
        <f t="shared" si="208"/>
        <v>0.010488948260220177</v>
      </c>
      <c r="V310" s="12">
        <f t="shared" si="208"/>
        <v>-0.004868268545177967</v>
      </c>
      <c r="W310" s="12">
        <f t="shared" si="208"/>
        <v>-0.04462147168725217</v>
      </c>
      <c r="X310" s="12">
        <f t="shared" si="208"/>
        <v>-0.08988370709479199</v>
      </c>
      <c r="Y310" s="12">
        <f t="shared" si="208"/>
        <v>-0.04612957253849004</v>
      </c>
      <c r="Z310" s="12">
        <f t="shared" si="208"/>
        <v>0.053936853582222</v>
      </c>
    </row>
    <row r="311" ht="12.75">
      <c r="Q311" s="12"/>
    </row>
    <row r="312" spans="1:17" ht="12.75">
      <c r="A312" s="185" t="s">
        <v>222</v>
      </c>
      <c r="Q312" s="12"/>
    </row>
    <row r="313" spans="1:26" ht="12.75">
      <c r="A313" s="185" t="s">
        <v>196</v>
      </c>
      <c r="B313" s="12">
        <f>B306*B82/B37+B169*B164/B37</f>
        <v>1.597048579841919</v>
      </c>
      <c r="C313" s="12">
        <f>C306*C82/C37+C169*C164/C37</f>
        <v>0.010744767638035599</v>
      </c>
      <c r="D313" s="12">
        <f>D306*D82/D37+D169*D164/D37</f>
        <v>-0.005902948861938901</v>
      </c>
      <c r="E313" s="12">
        <f>E306*E82/E37+E169*E164/E37</f>
        <v>0.028145512064415453</v>
      </c>
      <c r="F313" s="12">
        <f aca="true" t="shared" si="209" ref="F313:Z313">F306*F82/F37+F169*F164/F37</f>
        <v>0.019778231566621354</v>
      </c>
      <c r="G313" s="12">
        <f t="shared" si="209"/>
        <v>0.002766321783195231</v>
      </c>
      <c r="H313" s="12">
        <f t="shared" si="209"/>
        <v>-0.006229884585239086</v>
      </c>
      <c r="I313" s="12">
        <f t="shared" si="209"/>
        <v>-0.007454111223130831</v>
      </c>
      <c r="J313" s="12">
        <f t="shared" si="209"/>
        <v>-0.004353821638309233</v>
      </c>
      <c r="K313" s="12">
        <f t="shared" si="209"/>
        <v>0.0006402113642091252</v>
      </c>
      <c r="L313" s="12">
        <f t="shared" si="209"/>
        <v>0.005832014303278236</v>
      </c>
      <c r="M313" s="12">
        <f t="shared" si="209"/>
        <v>0.007192706909758194</v>
      </c>
      <c r="N313" s="12">
        <f t="shared" si="209"/>
        <v>0.10511669879785727</v>
      </c>
      <c r="O313" s="12">
        <f t="shared" si="209"/>
        <v>0.04394624922163422</v>
      </c>
      <c r="P313" s="12">
        <f t="shared" si="209"/>
        <v>0.04579357512274979</v>
      </c>
      <c r="Q313" s="12">
        <f t="shared" si="209"/>
        <v>0.04692624212366527</v>
      </c>
      <c r="R313" s="12">
        <f t="shared" si="209"/>
        <v>0.041912885935542835</v>
      </c>
      <c r="S313" s="12">
        <f t="shared" si="209"/>
        <v>0.02595441129912404</v>
      </c>
      <c r="T313" s="12">
        <f t="shared" si="209"/>
        <v>-0.0012150157355881666</v>
      </c>
      <c r="U313" s="12">
        <f t="shared" si="209"/>
        <v>-0.020176984331956083</v>
      </c>
      <c r="V313" s="12">
        <f t="shared" si="209"/>
        <v>0.01353021473845362</v>
      </c>
      <c r="W313" s="12">
        <f t="shared" si="209"/>
        <v>0.07331709643975687</v>
      </c>
      <c r="X313" s="12">
        <f t="shared" si="209"/>
        <v>-0.10575688543403704</v>
      </c>
      <c r="Y313" s="12">
        <f t="shared" si="209"/>
        <v>-1.07175533920153</v>
      </c>
      <c r="Z313" s="12">
        <f t="shared" si="209"/>
        <v>5.981213267551657</v>
      </c>
    </row>
    <row r="314" spans="1:26" ht="12.75">
      <c r="A314" s="185" t="s">
        <v>197</v>
      </c>
      <c r="B314" s="12">
        <f>B307*B83/B38+(B170+$K$9)*B165/B38</f>
        <v>13.98729135081346</v>
      </c>
      <c r="C314" s="12">
        <f>C307*C83/C38+(C170+$K$9)*C165/C38</f>
        <v>13.76857311665286</v>
      </c>
      <c r="D314" s="12">
        <f>D307*D83/D38+(D170+$K$9)*D165/D38</f>
        <v>11.952500013161767</v>
      </c>
      <c r="E314" s="12">
        <f>E307*E83/E38+(E170+$K$9)*E165/E38</f>
        <v>9.613299488385632</v>
      </c>
      <c r="F314" s="12">
        <f aca="true" t="shared" si="210" ref="F314:Z314">F307*F83/F38+(F170+$K$9)*F165/F38</f>
        <v>6.969401455881918</v>
      </c>
      <c r="G314" s="12">
        <f t="shared" si="210"/>
        <v>2.327651384367231</v>
      </c>
      <c r="H314" s="12">
        <f t="shared" si="210"/>
        <v>47.91983039194276</v>
      </c>
      <c r="I314" s="12">
        <f t="shared" si="210"/>
        <v>11.573846423687465</v>
      </c>
      <c r="J314" s="12">
        <f t="shared" si="210"/>
        <v>8.858998984519493</v>
      </c>
      <c r="K314" s="12">
        <f t="shared" si="210"/>
        <v>7.757710028546304</v>
      </c>
      <c r="L314" s="12">
        <f t="shared" si="210"/>
        <v>7.2143908898821305</v>
      </c>
      <c r="M314" s="12">
        <f t="shared" si="210"/>
        <v>6.995074607779436</v>
      </c>
      <c r="N314" s="12">
        <f t="shared" si="210"/>
        <v>7.036746061505298</v>
      </c>
      <c r="O314" s="12">
        <f t="shared" si="210"/>
        <v>7.35539556766153</v>
      </c>
      <c r="P314" s="12">
        <f t="shared" si="210"/>
        <v>8.052270776070667</v>
      </c>
      <c r="Q314" s="12">
        <f t="shared" si="210"/>
        <v>9.409458244680128</v>
      </c>
      <c r="R314" s="12">
        <f t="shared" si="210"/>
        <v>12.324364139948994</v>
      </c>
      <c r="S314" s="12">
        <f t="shared" si="210"/>
        <v>21.753630880789608</v>
      </c>
      <c r="T314" s="12">
        <f t="shared" si="210"/>
        <v>-104.56557624348659</v>
      </c>
      <c r="U314" s="12">
        <f t="shared" si="210"/>
        <v>-6.456594570123448</v>
      </c>
      <c r="V314" s="12">
        <f t="shared" si="210"/>
        <v>1.223096213478109</v>
      </c>
      <c r="W314" s="12">
        <f t="shared" si="210"/>
        <v>5.816681346792352</v>
      </c>
      <c r="X314" s="12">
        <f t="shared" si="210"/>
        <v>10.043274711885214</v>
      </c>
      <c r="Y314" s="12">
        <f t="shared" si="210"/>
        <v>13.574083735079856</v>
      </c>
      <c r="Z314" s="12">
        <f t="shared" si="210"/>
        <v>14.82263037883927</v>
      </c>
    </row>
    <row r="315" spans="1:26" ht="12.75">
      <c r="A315" s="185" t="s">
        <v>198</v>
      </c>
      <c r="B315" s="12">
        <f>B308*B64/B56+B171</f>
        <v>1.9960167358396423</v>
      </c>
      <c r="C315" s="12">
        <f>C308*C64/C56+C171</f>
        <v>0.49560477878934217</v>
      </c>
      <c r="D315" s="12">
        <f>D308*D64/D56+D171</f>
        <v>-0.19199274483623566</v>
      </c>
      <c r="E315" s="12">
        <f>E308*E64/E56+E171</f>
        <v>-0.6256522946570996</v>
      </c>
      <c r="F315" s="12">
        <f aca="true" t="shared" si="211" ref="F315:Z315">F308*F64/F56+F171</f>
        <v>-0.9751077904778721</v>
      </c>
      <c r="G315" s="12">
        <f t="shared" si="211"/>
        <v>-1.1388238566744917</v>
      </c>
      <c r="H315" s="12">
        <f t="shared" si="211"/>
        <v>-1.0768579104772718</v>
      </c>
      <c r="I315" s="12">
        <f t="shared" si="211"/>
        <v>-0.8544855338268158</v>
      </c>
      <c r="J315" s="12">
        <f t="shared" si="211"/>
        <v>-0.567745259647262</v>
      </c>
      <c r="K315" s="12">
        <f t="shared" si="211"/>
        <v>-0.2789739550239008</v>
      </c>
      <c r="L315" s="12">
        <f t="shared" si="211"/>
        <v>0.005905316840425431</v>
      </c>
      <c r="M315" s="12">
        <f t="shared" si="211"/>
        <v>0.3328294245611524</v>
      </c>
      <c r="N315" s="12">
        <f t="shared" si="211"/>
        <v>0.7860521958623284</v>
      </c>
      <c r="O315" s="12">
        <f t="shared" si="211"/>
        <v>1.474818621466092</v>
      </c>
      <c r="P315" s="12">
        <f t="shared" si="211"/>
        <v>2.5222593487820126</v>
      </c>
      <c r="Q315" s="12">
        <f t="shared" si="211"/>
        <v>4.0529888033200665</v>
      </c>
      <c r="R315" s="12">
        <f t="shared" si="211"/>
        <v>6.166482397426508</v>
      </c>
      <c r="S315" s="12">
        <f t="shared" si="211"/>
        <v>8.863348086478986</v>
      </c>
      <c r="T315" s="12">
        <f t="shared" si="211"/>
        <v>11.874847439152433</v>
      </c>
      <c r="U315" s="12">
        <f t="shared" si="211"/>
        <v>14.46663716179359</v>
      </c>
      <c r="V315" s="12">
        <f t="shared" si="211"/>
        <v>15.685069207276072</v>
      </c>
      <c r="W315" s="12">
        <f t="shared" si="211"/>
        <v>14.942839407840754</v>
      </c>
      <c r="X315" s="12">
        <f t="shared" si="211"/>
        <v>11.895675765756254</v>
      </c>
      <c r="Y315" s="12">
        <f t="shared" si="211"/>
        <v>7.171183122657861</v>
      </c>
      <c r="Z315" s="12">
        <f t="shared" si="211"/>
        <v>2.8078902314365997</v>
      </c>
    </row>
    <row r="316" spans="1:26" ht="12.75">
      <c r="A316" s="185" t="s">
        <v>234</v>
      </c>
      <c r="B316" s="12">
        <f aca="true" t="shared" si="212" ref="B316:Z316">B313*B37+B314*B38+B315*B56</f>
        <v>28.79971883542195</v>
      </c>
      <c r="C316" s="12">
        <f t="shared" si="212"/>
        <v>26.564289374586043</v>
      </c>
      <c r="D316" s="12">
        <f t="shared" si="212"/>
        <v>20.25675021182327</v>
      </c>
      <c r="E316" s="12">
        <f t="shared" si="212"/>
        <v>13.00996904746648</v>
      </c>
      <c r="F316" s="12">
        <f t="shared" si="212"/>
        <v>6.482549521013747</v>
      </c>
      <c r="G316" s="12">
        <f t="shared" si="212"/>
        <v>1.0451035866307152</v>
      </c>
      <c r="H316" s="12">
        <f t="shared" si="212"/>
        <v>-3.3905963671672392</v>
      </c>
      <c r="I316" s="12">
        <f t="shared" si="212"/>
        <v>-7.005940849136491</v>
      </c>
      <c r="J316" s="12">
        <f t="shared" si="212"/>
        <v>-9.951634122565231</v>
      </c>
      <c r="K316" s="12">
        <f t="shared" si="212"/>
        <v>-12.327385720175483</v>
      </c>
      <c r="L316" s="12">
        <f t="shared" si="212"/>
        <v>-14.196732226075452</v>
      </c>
      <c r="M316" s="12">
        <f t="shared" si="212"/>
        <v>-15.603784828342242</v>
      </c>
      <c r="N316" s="12">
        <f t="shared" si="212"/>
        <v>-16.582930374399243</v>
      </c>
      <c r="O316" s="12">
        <f t="shared" si="212"/>
        <v>-17.160580295502484</v>
      </c>
      <c r="P316" s="12">
        <f t="shared" si="212"/>
        <v>-17.34800626437357</v>
      </c>
      <c r="Q316" s="12">
        <f t="shared" si="212"/>
        <v>-17.12074413088026</v>
      </c>
      <c r="R316" s="12">
        <f t="shared" si="212"/>
        <v>-16.373200421335795</v>
      </c>
      <c r="S316" s="12">
        <f t="shared" si="212"/>
        <v>-14.828627181454044</v>
      </c>
      <c r="T316" s="12">
        <f t="shared" si="212"/>
        <v>-11.895719971962096</v>
      </c>
      <c r="U316" s="12">
        <f t="shared" si="212"/>
        <v>-6.567601283274506</v>
      </c>
      <c r="V316" s="12">
        <f t="shared" si="212"/>
        <v>2.346307424374818</v>
      </c>
      <c r="W316" s="12">
        <f t="shared" si="212"/>
        <v>15.431765895680472</v>
      </c>
      <c r="X316" s="12">
        <f t="shared" si="212"/>
        <v>31.118221467938262</v>
      </c>
      <c r="Y316" s="12">
        <f t="shared" si="212"/>
        <v>44.31085141328866</v>
      </c>
      <c r="Z316" s="12">
        <f t="shared" si="212"/>
        <v>48.27156529032958</v>
      </c>
    </row>
    <row r="317" spans="1:26" ht="12.75">
      <c r="A317" s="185" t="s">
        <v>199</v>
      </c>
      <c r="B317" s="12">
        <f aca="true" t="shared" si="213" ref="B317:Z317">B316-(B251+B213+B175)</f>
        <v>0</v>
      </c>
      <c r="C317" s="12">
        <f t="shared" si="213"/>
        <v>0.010840656874069765</v>
      </c>
      <c r="D317" s="12">
        <f t="shared" si="213"/>
        <v>-0.0007508717514355112</v>
      </c>
      <c r="E317" s="12">
        <f t="shared" si="213"/>
        <v>-0.00037120061450934827</v>
      </c>
      <c r="F317" s="12">
        <f t="shared" si="213"/>
        <v>0.0010110366868643084</v>
      </c>
      <c r="G317" s="12">
        <f t="shared" si="213"/>
        <v>0.00021508263711700337</v>
      </c>
      <c r="H317" s="12">
        <f t="shared" si="213"/>
        <v>-0.00045811154777908314</v>
      </c>
      <c r="I317" s="12">
        <f t="shared" si="213"/>
        <v>-0.0002662325609348315</v>
      </c>
      <c r="J317" s="12">
        <f t="shared" si="213"/>
        <v>0.0002589039092413259</v>
      </c>
      <c r="K317" s="12">
        <f t="shared" si="213"/>
        <v>0.00043488282092063457</v>
      </c>
      <c r="L317" s="12">
        <f t="shared" si="213"/>
        <v>-0.0001197386904134845</v>
      </c>
      <c r="M317" s="12">
        <f t="shared" si="213"/>
        <v>-0.0013942090196117363</v>
      </c>
      <c r="N317" s="12">
        <f t="shared" si="213"/>
        <v>-0.0030030476571560882</v>
      </c>
      <c r="O317" s="12">
        <f t="shared" si="213"/>
        <v>-0.0042251227165124305</v>
      </c>
      <c r="P317" s="12">
        <f t="shared" si="213"/>
        <v>-0.004082942688146574</v>
      </c>
      <c r="Q317" s="12">
        <f t="shared" si="213"/>
        <v>-0.001572341886404871</v>
      </c>
      <c r="R317" s="12">
        <f t="shared" si="213"/>
        <v>0.0037380510948352708</v>
      </c>
      <c r="S317" s="12">
        <f t="shared" si="213"/>
        <v>0.010510040389972275</v>
      </c>
      <c r="T317" s="12">
        <f t="shared" si="213"/>
        <v>0.014476607300633049</v>
      </c>
      <c r="U317" s="12">
        <f t="shared" si="213"/>
        <v>0.010488948260221065</v>
      </c>
      <c r="V317" s="12">
        <f t="shared" si="213"/>
        <v>-0.004868268545178189</v>
      </c>
      <c r="W317" s="12">
        <f t="shared" si="213"/>
        <v>-0.04462147168725217</v>
      </c>
      <c r="X317" s="12">
        <f t="shared" si="213"/>
        <v>-0.08988370709479554</v>
      </c>
      <c r="Y317" s="12">
        <f t="shared" si="213"/>
        <v>-0.04612957253849004</v>
      </c>
      <c r="Z317" s="12">
        <f t="shared" si="213"/>
        <v>0.053936853582214894</v>
      </c>
    </row>
    <row r="318" ht="12.75">
      <c r="Q318" s="12"/>
    </row>
    <row r="319" spans="1:17" ht="12.75">
      <c r="A319" s="185" t="s">
        <v>223</v>
      </c>
      <c r="Q319" s="12"/>
    </row>
    <row r="320" spans="1:26" ht="12.75">
      <c r="A320" s="185" t="s">
        <v>196</v>
      </c>
      <c r="B320" s="12">
        <f>B313+B292</f>
        <v>-0.4958394235622383</v>
      </c>
      <c r="C320" s="12">
        <f aca="true" t="shared" si="214" ref="C320:Z322">C313+C292</f>
        <v>-0.1468782701642118</v>
      </c>
      <c r="D320" s="12">
        <f t="shared" si="214"/>
        <v>0.07492936093439484</v>
      </c>
      <c r="E320" s="12">
        <f t="shared" si="214"/>
        <v>0.1312661762477373</v>
      </c>
      <c r="F320" s="12">
        <f t="shared" si="214"/>
        <v>0.0692204572280466</v>
      </c>
      <c r="G320" s="12">
        <f t="shared" si="214"/>
        <v>0.008854459372012138</v>
      </c>
      <c r="H320" s="12">
        <f t="shared" si="214"/>
        <v>-0.020007692524029078</v>
      </c>
      <c r="I320" s="12">
        <f t="shared" si="214"/>
        <v>-0.026494350095977476</v>
      </c>
      <c r="J320" s="12">
        <f t="shared" si="214"/>
        <v>-0.021485236315806545</v>
      </c>
      <c r="K320" s="12">
        <f t="shared" si="214"/>
        <v>-0.010634104375626658</v>
      </c>
      <c r="L320" s="12">
        <f t="shared" si="214"/>
        <v>0.004699216301159022</v>
      </c>
      <c r="M320" s="12">
        <f t="shared" si="214"/>
        <v>0.031011893739996313</v>
      </c>
      <c r="N320" s="12">
        <f t="shared" si="214"/>
        <v>-0.1573412747588533</v>
      </c>
      <c r="O320" s="12">
        <f t="shared" si="214"/>
        <v>0.007604947955454661</v>
      </c>
      <c r="P320" s="12">
        <f t="shared" si="214"/>
        <v>0.026899017788716832</v>
      </c>
      <c r="Q320" s="12">
        <f t="shared" si="214"/>
        <v>0.035967561940143424</v>
      </c>
      <c r="R320" s="12">
        <f t="shared" si="214"/>
        <v>0.03557179334477934</v>
      </c>
      <c r="S320" s="12">
        <f t="shared" si="214"/>
        <v>0.022170848188859796</v>
      </c>
      <c r="T320" s="12">
        <f t="shared" si="214"/>
        <v>-0.0038596283380081193</v>
      </c>
      <c r="U320" s="12">
        <f t="shared" si="214"/>
        <v>-0.02199512774766124</v>
      </c>
      <c r="V320" s="12">
        <f t="shared" si="214"/>
        <v>0.014493583134315159</v>
      </c>
      <c r="W320" s="12">
        <f t="shared" si="214"/>
        <v>0.08391019787070698</v>
      </c>
      <c r="X320" s="12">
        <f t="shared" si="214"/>
        <v>-0.05116434669319975</v>
      </c>
      <c r="Y320" s="12">
        <f t="shared" si="214"/>
        <v>-0.6750893185446076</v>
      </c>
      <c r="Z320" s="12">
        <f t="shared" si="214"/>
        <v>0.3815162514866417</v>
      </c>
    </row>
    <row r="321" spans="1:26" ht="12.75">
      <c r="A321" s="185" t="s">
        <v>197</v>
      </c>
      <c r="B321" s="12">
        <f aca="true" t="shared" si="215" ref="B321:Q322">B314+B293</f>
        <v>7.138314990369904</v>
      </c>
      <c r="C321" s="12">
        <f t="shared" si="215"/>
        <v>6.86016699494084</v>
      </c>
      <c r="D321" s="12">
        <f t="shared" si="215"/>
        <v>6.067612798854106</v>
      </c>
      <c r="E321" s="12">
        <f t="shared" si="215"/>
        <v>5.152094379356159</v>
      </c>
      <c r="F321" s="12">
        <f t="shared" si="215"/>
        <v>3.9297635610457577</v>
      </c>
      <c r="G321" s="12">
        <f t="shared" si="215"/>
        <v>1.3502971036958464</v>
      </c>
      <c r="H321" s="12">
        <f t="shared" si="215"/>
        <v>28.02185862791798</v>
      </c>
      <c r="I321" s="12">
        <f t="shared" si="215"/>
        <v>6.72921719157272</v>
      </c>
      <c r="J321" s="12">
        <f t="shared" si="215"/>
        <v>5.0778288861597645</v>
      </c>
      <c r="K321" s="12">
        <f t="shared" si="215"/>
        <v>4.360415922906845</v>
      </c>
      <c r="L321" s="12">
        <f t="shared" si="215"/>
        <v>3.962942331846876</v>
      </c>
      <c r="M321" s="12">
        <f t="shared" si="215"/>
        <v>3.747397992659922</v>
      </c>
      <c r="N321" s="12">
        <f t="shared" si="215"/>
        <v>3.6734942177133223</v>
      </c>
      <c r="O321" s="12">
        <f t="shared" si="215"/>
        <v>3.745096763353266</v>
      </c>
      <c r="P321" s="12">
        <f t="shared" si="215"/>
        <v>4.012118775690765</v>
      </c>
      <c r="Q321" s="12">
        <f t="shared" si="215"/>
        <v>4.619498872316389</v>
      </c>
      <c r="R321" s="12">
        <f t="shared" si="214"/>
        <v>6.029801662152317</v>
      </c>
      <c r="S321" s="12">
        <f t="shared" si="214"/>
        <v>10.778200772046988</v>
      </c>
      <c r="T321" s="12">
        <f t="shared" si="214"/>
        <v>-53.475377746986084</v>
      </c>
      <c r="U321" s="12">
        <f t="shared" si="214"/>
        <v>-3.470160955633859</v>
      </c>
      <c r="V321" s="12">
        <f t="shared" si="214"/>
        <v>0.6984429097440671</v>
      </c>
      <c r="W321" s="12">
        <f t="shared" si="214"/>
        <v>3.5099803405330516</v>
      </c>
      <c r="X321" s="12">
        <f t="shared" si="214"/>
        <v>6.210405369201122</v>
      </c>
      <c r="Y321" s="12">
        <f t="shared" si="214"/>
        <v>8.098554189794775</v>
      </c>
      <c r="Z321" s="12">
        <f t="shared" si="214"/>
        <v>7.788489795831294</v>
      </c>
    </row>
    <row r="322" spans="1:26" ht="12.75">
      <c r="A322" s="185" t="s">
        <v>198</v>
      </c>
      <c r="B322" s="12">
        <f t="shared" si="215"/>
        <v>2.9001702898575115</v>
      </c>
      <c r="C322" s="12">
        <f t="shared" si="214"/>
        <v>1.382550116671069</v>
      </c>
      <c r="D322" s="12">
        <f t="shared" si="214"/>
        <v>0.06637108851229076</v>
      </c>
      <c r="E322" s="12">
        <f t="shared" si="214"/>
        <v>-1.2225851028330161</v>
      </c>
      <c r="F322" s="12">
        <f t="shared" si="214"/>
        <v>-2.133071634951874</v>
      </c>
      <c r="G322" s="12">
        <f t="shared" si="214"/>
        <v>-2.362701232802336</v>
      </c>
      <c r="H322" s="12">
        <f t="shared" si="214"/>
        <v>-1.9917445665481388</v>
      </c>
      <c r="I322" s="12">
        <f t="shared" si="214"/>
        <v>-1.3050668612706955</v>
      </c>
      <c r="J322" s="12">
        <f t="shared" si="214"/>
        <v>-0.5641886294375842</v>
      </c>
      <c r="K322" s="12">
        <f t="shared" si="214"/>
        <v>0.08563301628767056</v>
      </c>
      <c r="L322" s="12">
        <f t="shared" si="214"/>
        <v>0.6120154331765326</v>
      </c>
      <c r="M322" s="12">
        <f t="shared" si="214"/>
        <v>1.0631767466183586</v>
      </c>
      <c r="N322" s="12">
        <f t="shared" si="214"/>
        <v>1.5384078285796619</v>
      </c>
      <c r="O322" s="12">
        <f t="shared" si="214"/>
        <v>2.1676871096719936</v>
      </c>
      <c r="P322" s="12">
        <f t="shared" si="214"/>
        <v>3.0978695674746017</v>
      </c>
      <c r="Q322" s="12">
        <f t="shared" si="214"/>
        <v>4.47903263468444</v>
      </c>
      <c r="R322" s="12">
        <f t="shared" si="214"/>
        <v>6.436629595328542</v>
      </c>
      <c r="S322" s="12">
        <f t="shared" si="214"/>
        <v>8.996045091481411</v>
      </c>
      <c r="T322" s="12">
        <f t="shared" si="214"/>
        <v>11.909968191227303</v>
      </c>
      <c r="U322" s="12">
        <f t="shared" si="214"/>
        <v>14.459928692871053</v>
      </c>
      <c r="V322" s="12">
        <f t="shared" si="214"/>
        <v>15.701822739674526</v>
      </c>
      <c r="W322" s="12">
        <f t="shared" si="214"/>
        <v>15.063356267221582</v>
      </c>
      <c r="X322" s="12">
        <f t="shared" si="214"/>
        <v>12.263529505041365</v>
      </c>
      <c r="Y322" s="12">
        <f t="shared" si="214"/>
        <v>8.03911360387838</v>
      </c>
      <c r="Z322" s="12">
        <f t="shared" si="214"/>
        <v>4.289106815731309</v>
      </c>
    </row>
    <row r="323" spans="1:26" ht="12.75">
      <c r="A323" s="185" t="s">
        <v>236</v>
      </c>
      <c r="B323" s="12">
        <f>B320*B37+B321*B38+B322*B56</f>
        <v>15.688175327799154</v>
      </c>
      <c r="C323" s="12">
        <f aca="true" t="shared" si="216" ref="C323:Z323">C320*C37+C321*C38+C322*C56</f>
        <v>13.866922176883591</v>
      </c>
      <c r="D323" s="12">
        <f t="shared" si="216"/>
        <v>10.26456783355177</v>
      </c>
      <c r="E323" s="12">
        <f t="shared" si="216"/>
        <v>6.568584197274806</v>
      </c>
      <c r="F323" s="12">
        <f t="shared" si="216"/>
        <v>3.3424479694965927</v>
      </c>
      <c r="G323" s="12">
        <f t="shared" si="216"/>
        <v>0.5560759278696692</v>
      </c>
      <c r="H323" s="12">
        <f t="shared" si="216"/>
        <v>-1.85821799594461</v>
      </c>
      <c r="I323" s="12">
        <f t="shared" si="216"/>
        <v>-3.9207785647141282</v>
      </c>
      <c r="J323" s="12">
        <f t="shared" si="216"/>
        <v>-5.625528184937008</v>
      </c>
      <c r="K323" s="12">
        <f t="shared" si="216"/>
        <v>-6.966655383576206</v>
      </c>
      <c r="L323" s="12">
        <f t="shared" si="216"/>
        <v>-7.953504330797568</v>
      </c>
      <c r="M323" s="12">
        <f t="shared" si="216"/>
        <v>-8.61487210606934</v>
      </c>
      <c r="N323" s="12">
        <f t="shared" si="216"/>
        <v>-8.998003073248501</v>
      </c>
      <c r="O323" s="12">
        <f t="shared" si="216"/>
        <v>-9.164043543229962</v>
      </c>
      <c r="P323" s="12">
        <f t="shared" si="216"/>
        <v>-9.17791438898212</v>
      </c>
      <c r="Q323" s="12">
        <f t="shared" si="216"/>
        <v>-9.086585992531262</v>
      </c>
      <c r="R323" s="12">
        <f t="shared" si="216"/>
        <v>-8.873192364140815</v>
      </c>
      <c r="S323" s="12">
        <f t="shared" si="216"/>
        <v>-8.365803551216489</v>
      </c>
      <c r="T323" s="12">
        <f t="shared" si="216"/>
        <v>-7.089147164697113</v>
      </c>
      <c r="U323" s="12">
        <f t="shared" si="216"/>
        <v>-4.149121623892643</v>
      </c>
      <c r="V323" s="12">
        <f t="shared" si="216"/>
        <v>1.5572407647186768</v>
      </c>
      <c r="W323" s="12">
        <f t="shared" si="216"/>
        <v>10.543407857352422</v>
      </c>
      <c r="X323" s="12">
        <f t="shared" si="216"/>
        <v>21.183106812667187</v>
      </c>
      <c r="Y323" s="12">
        <f t="shared" si="216"/>
        <v>28.67726128698747</v>
      </c>
      <c r="Z323" s="12">
        <f t="shared" si="216"/>
        <v>27.792678943564173</v>
      </c>
    </row>
    <row r="324" spans="1:26" ht="12.75">
      <c r="A324" s="185" t="s">
        <v>199</v>
      </c>
      <c r="B324" s="12">
        <f>B323-(B251+B213+B175+B232+B194+B270)</f>
        <v>0</v>
      </c>
      <c r="C324" s="12">
        <f aca="true" t="shared" si="217" ref="C324:Z324">C323-(C251+C213+C175+C232+C194+C270)</f>
        <v>-0.0013461067093718526</v>
      </c>
      <c r="D324" s="12">
        <f t="shared" si="217"/>
        <v>0.00489464658028993</v>
      </c>
      <c r="E324" s="12">
        <f t="shared" si="217"/>
        <v>0.015350700300737152</v>
      </c>
      <c r="F324" s="12">
        <f t="shared" si="217"/>
        <v>0.011967565791407786</v>
      </c>
      <c r="G324" s="12">
        <f t="shared" si="217"/>
        <v>0.0019116987488967396</v>
      </c>
      <c r="H324" s="12">
        <f t="shared" si="217"/>
        <v>-0.0046625574145326976</v>
      </c>
      <c r="I324" s="12">
        <f t="shared" si="217"/>
        <v>-0.0057892459958996945</v>
      </c>
      <c r="J324" s="12">
        <f t="shared" si="217"/>
        <v>-0.0037669151868406914</v>
      </c>
      <c r="K324" s="12">
        <f t="shared" si="217"/>
        <v>-0.001136908785891677</v>
      </c>
      <c r="L324" s="12">
        <f t="shared" si="217"/>
        <v>0.0005958358928950247</v>
      </c>
      <c r="M324" s="12">
        <f t="shared" si="217"/>
        <v>0.0009372568317278507</v>
      </c>
      <c r="N324" s="12">
        <f t="shared" si="217"/>
        <v>0.0001288809924915313</v>
      </c>
      <c r="O324" s="12">
        <f t="shared" si="217"/>
        <v>-0.0010573149475661126</v>
      </c>
      <c r="P324" s="12">
        <f t="shared" si="217"/>
        <v>-0.00147298687404529</v>
      </c>
      <c r="Q324" s="12">
        <f t="shared" si="217"/>
        <v>0.00014612436726579858</v>
      </c>
      <c r="R324" s="12">
        <f t="shared" si="217"/>
        <v>0.004548146872433989</v>
      </c>
      <c r="S324" s="12">
        <f t="shared" si="217"/>
        <v>0.010693172155040287</v>
      </c>
      <c r="T324" s="12">
        <f t="shared" si="217"/>
        <v>0.014452232102136087</v>
      </c>
      <c r="U324" s="12">
        <f t="shared" si="217"/>
        <v>0.010507353647015272</v>
      </c>
      <c r="V324" s="12">
        <f t="shared" si="217"/>
        <v>-0.00488822487875562</v>
      </c>
      <c r="W324" s="12">
        <f t="shared" si="217"/>
        <v>-0.04459378449908691</v>
      </c>
      <c r="X324" s="12">
        <f t="shared" si="217"/>
        <v>-0.09088173252871456</v>
      </c>
      <c r="Y324" s="12">
        <f t="shared" si="217"/>
        <v>-0.06248923896749048</v>
      </c>
      <c r="Z324" s="12">
        <f t="shared" si="217"/>
        <v>-0.0017597128063115974</v>
      </c>
    </row>
    <row r="325" ht="12.75">
      <c r="Q325" s="12"/>
    </row>
    <row r="326" spans="1:17" ht="12.75">
      <c r="A326" s="185" t="s">
        <v>224</v>
      </c>
      <c r="Q326" s="12"/>
    </row>
    <row r="327" spans="1:26" ht="12.75">
      <c r="A327" s="185" t="s">
        <v>225</v>
      </c>
      <c r="B327" s="12">
        <f>B320+B131</f>
        <v>-4.995839423562238</v>
      </c>
      <c r="C327" s="12">
        <f aca="true" t="shared" si="218" ref="C327:Z327">C320+C131</f>
        <v>-4.114087071952921</v>
      </c>
      <c r="D327" s="12">
        <f t="shared" si="218"/>
        <v>-3.120479933961687</v>
      </c>
      <c r="E327" s="12">
        <f t="shared" si="218"/>
        <v>-2.089328476197562</v>
      </c>
      <c r="F327" s="12">
        <f t="shared" si="218"/>
        <v>-1.0177655207814844</v>
      </c>
      <c r="G327" s="12">
        <f t="shared" si="218"/>
        <v>0.16191805335304416</v>
      </c>
      <c r="H327" s="12">
        <f t="shared" si="218"/>
        <v>1.4192762908774996</v>
      </c>
      <c r="I327" s="12">
        <f t="shared" si="218"/>
        <v>2.6776550885890815</v>
      </c>
      <c r="J327" s="12">
        <f t="shared" si="218"/>
        <v>3.852819197887643</v>
      </c>
      <c r="K327" s="12">
        <f t="shared" si="218"/>
        <v>4.862372914196606</v>
      </c>
      <c r="L327" s="12">
        <f t="shared" si="218"/>
        <v>5.628423162795856</v>
      </c>
      <c r="M327" s="12">
        <f t="shared" si="218"/>
        <v>6.085864251798087</v>
      </c>
      <c r="N327" s="12">
        <f t="shared" si="218"/>
        <v>5.9480191737592785</v>
      </c>
      <c r="O327" s="12">
        <f t="shared" si="218"/>
        <v>5.738562072176972</v>
      </c>
      <c r="P327" s="12">
        <f t="shared" si="218"/>
        <v>4.937141175194984</v>
      </c>
      <c r="Q327" s="12">
        <f t="shared" si="218"/>
        <v>3.686143955666373</v>
      </c>
      <c r="R327" s="12">
        <f t="shared" si="218"/>
        <v>2.025736222357898</v>
      </c>
      <c r="S327" s="12">
        <f t="shared" si="218"/>
        <v>0.026242573741618577</v>
      </c>
      <c r="T327" s="12">
        <f t="shared" si="218"/>
        <v>-2.204251237142078</v>
      </c>
      <c r="U327" s="12">
        <f t="shared" si="218"/>
        <v>-4.5072968151360655</v>
      </c>
      <c r="V327" s="12">
        <f t="shared" si="218"/>
        <v>-6.67480420017645</v>
      </c>
      <c r="W327" s="12">
        <f t="shared" si="218"/>
        <v>-8.553433440628678</v>
      </c>
      <c r="X327" s="12">
        <f t="shared" si="218"/>
        <v>-10.204165318624215</v>
      </c>
      <c r="Y327" s="12">
        <f t="shared" si="218"/>
        <v>-11.747533948997821</v>
      </c>
      <c r="Z327" s="12">
        <f t="shared" si="218"/>
        <v>-10.877676613680574</v>
      </c>
    </row>
    <row r="328" spans="1:26" ht="12.75">
      <c r="A328" s="185" t="s">
        <v>226</v>
      </c>
      <c r="B328" s="12">
        <f>B321+B132+$K$7</f>
        <v>21.7486165002624</v>
      </c>
      <c r="C328" s="12">
        <f aca="true" t="shared" si="219" ref="C328:Z328">C321+C132+$K$7</f>
        <v>20.7376362572791</v>
      </c>
      <c r="D328" s="12">
        <f t="shared" si="219"/>
        <v>19.247462444129408</v>
      </c>
      <c r="E328" s="12">
        <f t="shared" si="219"/>
        <v>17.702073312843094</v>
      </c>
      <c r="F328" s="12">
        <f t="shared" si="219"/>
        <v>15.950200182683341</v>
      </c>
      <c r="G328" s="12">
        <f t="shared" si="219"/>
        <v>12.973532175453213</v>
      </c>
      <c r="H328" s="12">
        <f t="shared" si="219"/>
        <v>39.41048267789722</v>
      </c>
      <c r="I328" s="12">
        <f t="shared" si="219"/>
        <v>18.072484749146703</v>
      </c>
      <c r="J328" s="12">
        <f t="shared" si="219"/>
        <v>16.585690362977456</v>
      </c>
      <c r="K328" s="12">
        <f t="shared" si="219"/>
        <v>16.254791246821686</v>
      </c>
      <c r="L328" s="12">
        <f t="shared" si="219"/>
        <v>16.466147000529602</v>
      </c>
      <c r="M328" s="12">
        <f t="shared" si="219"/>
        <v>17.067995654103576</v>
      </c>
      <c r="N328" s="12">
        <f t="shared" si="219"/>
        <v>17.99025124163826</v>
      </c>
      <c r="O328" s="12">
        <f t="shared" si="219"/>
        <v>19.190106081385405</v>
      </c>
      <c r="P328" s="12">
        <f t="shared" si="219"/>
        <v>20.654491902878767</v>
      </c>
      <c r="Q328" s="12">
        <f t="shared" si="219"/>
        <v>22.45124851912927</v>
      </c>
      <c r="R328" s="12">
        <f t="shared" si="219"/>
        <v>24.955613099985296</v>
      </c>
      <c r="S328" s="12">
        <f t="shared" si="219"/>
        <v>30.610691750362925</v>
      </c>
      <c r="T328" s="12">
        <f t="shared" si="219"/>
        <v>-33.01359078046863</v>
      </c>
      <c r="U328" s="12">
        <f t="shared" si="219"/>
        <v>17.263270903680244</v>
      </c>
      <c r="V328" s="12">
        <f t="shared" si="219"/>
        <v>21.283260718456376</v>
      </c>
      <c r="W328" s="12">
        <f t="shared" si="219"/>
        <v>23.4884575872317</v>
      </c>
      <c r="X328" s="12">
        <f t="shared" si="219"/>
        <v>25.118778099144127</v>
      </c>
      <c r="Y328" s="12">
        <f t="shared" si="219"/>
        <v>25.502831482088517</v>
      </c>
      <c r="Z328" s="12">
        <f t="shared" si="219"/>
        <v>23.322114314255117</v>
      </c>
    </row>
    <row r="329" spans="1:26" ht="12.75">
      <c r="A329" s="185" t="s">
        <v>227</v>
      </c>
      <c r="B329" s="12">
        <f>B322*B56/B25+B133-B320*B36+B321*B35-B131*B125+(B132+$K$7)*B124</f>
        <v>59.83317532779916</v>
      </c>
      <c r="C329" s="12">
        <f aca="true" t="shared" si="220" ref="C329:Z329">C322*C56/C25+C133-C320*C36+C321*C35-C131*C125+(C132+$K$7)*C124</f>
        <v>52.82378592678133</v>
      </c>
      <c r="D329" s="12">
        <f t="shared" si="220"/>
        <v>41.30671232125739</v>
      </c>
      <c r="E329" s="12">
        <f t="shared" si="220"/>
        <v>27.558827336378954</v>
      </c>
      <c r="F329" s="12">
        <f t="shared" si="220"/>
        <v>12.890978084780814</v>
      </c>
      <c r="G329" s="12">
        <f t="shared" si="220"/>
        <v>-1.8835770747642553</v>
      </c>
      <c r="H329" s="12">
        <f t="shared" si="220"/>
        <v>-15.963965409880114</v>
      </c>
      <c r="I329" s="12">
        <f t="shared" si="220"/>
        <v>-28.550233760539307</v>
      </c>
      <c r="J329" s="12">
        <f t="shared" si="220"/>
        <v>-38.927205629236845</v>
      </c>
      <c r="K329" s="12">
        <f t="shared" si="220"/>
        <v>-46.53515318493872</v>
      </c>
      <c r="L329" s="12">
        <f t="shared" si="220"/>
        <v>-51.00736747472546</v>
      </c>
      <c r="M329" s="12">
        <f t="shared" si="220"/>
        <v>-52.17876519702838</v>
      </c>
      <c r="N329" s="12">
        <f t="shared" si="220"/>
        <v>-50.07705259702669</v>
      </c>
      <c r="O329" s="12">
        <f t="shared" si="220"/>
        <v>-44.90566420633731</v>
      </c>
      <c r="P329" s="12">
        <f t="shared" si="220"/>
        <v>-37.02296609806479</v>
      </c>
      <c r="Q329" s="12">
        <f t="shared" si="220"/>
        <v>-26.915909161256387</v>
      </c>
      <c r="R329" s="12">
        <f t="shared" si="220"/>
        <v>-15.157866558206424</v>
      </c>
      <c r="S329" s="12">
        <f t="shared" si="220"/>
        <v>-2.3321760330307937</v>
      </c>
      <c r="T329" s="12">
        <f t="shared" si="220"/>
        <v>11.088516928493664</v>
      </c>
      <c r="U329" s="12">
        <f t="shared" si="220"/>
        <v>24.841249865326706</v>
      </c>
      <c r="V329" s="12">
        <f t="shared" si="220"/>
        <v>38.75196547278385</v>
      </c>
      <c r="W329" s="12">
        <f t="shared" si="220"/>
        <v>52.253550282109245</v>
      </c>
      <c r="X329" s="12">
        <f t="shared" si="220"/>
        <v>63.49394027702192</v>
      </c>
      <c r="Y329" s="12">
        <f t="shared" si="220"/>
        <v>68.92470299312352</v>
      </c>
      <c r="Z329" s="12">
        <f t="shared" si="220"/>
        <v>65.33684936473841</v>
      </c>
    </row>
    <row r="330" spans="1:26" ht="12.75">
      <c r="A330" s="185" t="s">
        <v>237</v>
      </c>
      <c r="B330" s="12">
        <f>B329*B25</f>
        <v>59.83317532779916</v>
      </c>
      <c r="C330" s="12">
        <f aca="true" t="shared" si="221" ref="C330:Z330">C329*C25</f>
        <v>52.82378592678133</v>
      </c>
      <c r="D330" s="12">
        <f t="shared" si="221"/>
        <v>41.4148530412344</v>
      </c>
      <c r="E330" s="12">
        <f t="shared" si="221"/>
        <v>27.775273860132746</v>
      </c>
      <c r="F330" s="12">
        <f t="shared" si="221"/>
        <v>13.093204727025705</v>
      </c>
      <c r="G330" s="12">
        <f t="shared" si="221"/>
        <v>-1.9326966681330764</v>
      </c>
      <c r="H330" s="12">
        <f t="shared" si="221"/>
        <v>-16.586011183636504</v>
      </c>
      <c r="I330" s="12">
        <f t="shared" si="221"/>
        <v>-30.09977948987168</v>
      </c>
      <c r="J330" s="12">
        <f t="shared" si="221"/>
        <v>-41.72657847862969</v>
      </c>
      <c r="K330" s="12">
        <f t="shared" si="221"/>
        <v>-50.80609223019198</v>
      </c>
      <c r="L330" s="12">
        <f t="shared" si="221"/>
        <v>-56.80996448329418</v>
      </c>
      <c r="M330" s="12">
        <f t="shared" si="221"/>
        <v>-59.36582339233497</v>
      </c>
      <c r="N330" s="12">
        <f t="shared" si="221"/>
        <v>-58.26943991907075</v>
      </c>
      <c r="O330" s="12">
        <f t="shared" si="221"/>
        <v>-53.49199672983204</v>
      </c>
      <c r="P330" s="12">
        <f t="shared" si="221"/>
        <v>-45.18494380031371</v>
      </c>
      <c r="Q330" s="12">
        <f t="shared" si="221"/>
        <v>-33.677881075957956</v>
      </c>
      <c r="R330" s="12">
        <f t="shared" si="221"/>
        <v>-19.453639792879958</v>
      </c>
      <c r="S330" s="12">
        <f t="shared" si="221"/>
        <v>-3.0711953318044394</v>
      </c>
      <c r="T330" s="12">
        <f t="shared" si="221"/>
        <v>14.986771340805674</v>
      </c>
      <c r="U330" s="12">
        <f t="shared" si="221"/>
        <v>34.46331640304749</v>
      </c>
      <c r="V330" s="12">
        <f t="shared" si="221"/>
        <v>55.188443406570016</v>
      </c>
      <c r="W330" s="12">
        <f t="shared" si="221"/>
        <v>76.3887752868088</v>
      </c>
      <c r="X330" s="12">
        <f t="shared" si="221"/>
        <v>95.27207988640063</v>
      </c>
      <c r="Y330" s="12">
        <f t="shared" si="221"/>
        <v>106.13640657751066</v>
      </c>
      <c r="Z330" s="12">
        <f t="shared" si="221"/>
        <v>103.23344063409527</v>
      </c>
    </row>
    <row r="331" spans="1:26" ht="12.75">
      <c r="A331" s="185" t="s">
        <v>199</v>
      </c>
      <c r="B331" s="12">
        <f>B330-(B251+B213+B175+B232+B194+B270+B137)</f>
        <v>0</v>
      </c>
      <c r="C331" s="12">
        <f aca="true" t="shared" si="222" ref="C331:Z331">C330-(C251+C213+C175+C232+C194+C270+C137)</f>
        <v>-0.0013461067093700763</v>
      </c>
      <c r="D331" s="12">
        <f t="shared" si="222"/>
        <v>0.00489464658028993</v>
      </c>
      <c r="E331" s="12">
        <f t="shared" si="222"/>
        <v>0.015350700300736264</v>
      </c>
      <c r="F331" s="12">
        <f t="shared" si="222"/>
        <v>0.011967565791408674</v>
      </c>
      <c r="G331" s="12">
        <f t="shared" si="222"/>
        <v>0.0019116987488965176</v>
      </c>
      <c r="H331" s="12">
        <f t="shared" si="222"/>
        <v>-0.004662557414533808</v>
      </c>
      <c r="I331" s="12">
        <f t="shared" si="222"/>
        <v>-0.005789245995902803</v>
      </c>
      <c r="J331" s="12">
        <f t="shared" si="222"/>
        <v>-0.0037669151868513495</v>
      </c>
      <c r="K331" s="12">
        <f t="shared" si="222"/>
        <v>-0.0011369087859023352</v>
      </c>
      <c r="L331" s="12">
        <f t="shared" si="222"/>
        <v>0.0005958358928950247</v>
      </c>
      <c r="M331" s="12">
        <f t="shared" si="222"/>
        <v>0.0009372568317260743</v>
      </c>
      <c r="N331" s="12">
        <f t="shared" si="222"/>
        <v>0.0001288809924915313</v>
      </c>
      <c r="O331" s="12">
        <f t="shared" si="222"/>
        <v>-0.001057314947573218</v>
      </c>
      <c r="P331" s="12">
        <f t="shared" si="222"/>
        <v>-0.0014729868740417373</v>
      </c>
      <c r="Q331" s="12">
        <f t="shared" si="222"/>
        <v>0.00014612436726224587</v>
      </c>
      <c r="R331" s="12">
        <f t="shared" si="222"/>
        <v>0.004548146872433989</v>
      </c>
      <c r="S331" s="12">
        <f t="shared" si="222"/>
        <v>0.010693172155040287</v>
      </c>
      <c r="T331" s="12">
        <f t="shared" si="222"/>
        <v>0.014452232102133422</v>
      </c>
      <c r="U331" s="12">
        <f t="shared" si="222"/>
        <v>0.010507353647021489</v>
      </c>
      <c r="V331" s="12">
        <f t="shared" si="222"/>
        <v>-0.00488822487876206</v>
      </c>
      <c r="W331" s="12">
        <f t="shared" si="222"/>
        <v>-0.04459378449908513</v>
      </c>
      <c r="X331" s="12">
        <f t="shared" si="222"/>
        <v>-0.09088173252872878</v>
      </c>
      <c r="Y331" s="12">
        <f t="shared" si="222"/>
        <v>-0.06248923896750114</v>
      </c>
      <c r="Z331" s="12">
        <f t="shared" si="222"/>
        <v>-0.001759712806304492</v>
      </c>
    </row>
    <row r="332" ht="12.75">
      <c r="Q332" s="12"/>
    </row>
    <row r="333" spans="1:26" ht="12.75">
      <c r="A333" s="120" t="s">
        <v>228</v>
      </c>
      <c r="B333" s="12">
        <f>(B251+B213+B175+B232+B194+B270+B137)/B25</f>
        <v>59.83317532779915</v>
      </c>
      <c r="C333" s="12">
        <f aca="true" t="shared" si="223" ref="C333:Z333">(C251+C213+C175+C232+C194+C270+C137)/C25</f>
        <v>52.8251320334907</v>
      </c>
      <c r="D333" s="12">
        <f t="shared" si="223"/>
        <v>41.301830455372105</v>
      </c>
      <c r="E333" s="12">
        <f t="shared" si="223"/>
        <v>27.543596260667123</v>
      </c>
      <c r="F333" s="12">
        <f t="shared" si="223"/>
        <v>12.87919535995816</v>
      </c>
      <c r="G333" s="12">
        <f t="shared" si="223"/>
        <v>-1.8854401875830689</v>
      </c>
      <c r="H333" s="12">
        <f t="shared" si="223"/>
        <v>-15.959477718146214</v>
      </c>
      <c r="I333" s="12">
        <f t="shared" si="223"/>
        <v>-28.544742546673906</v>
      </c>
      <c r="J333" s="12">
        <f t="shared" si="223"/>
        <v>-38.92369143067533</v>
      </c>
      <c r="K333" s="12">
        <f t="shared" si="223"/>
        <v>-46.53411184870941</v>
      </c>
      <c r="L333" s="12">
        <f t="shared" si="223"/>
        <v>-51.007902451654594</v>
      </c>
      <c r="M333" s="12">
        <f t="shared" si="223"/>
        <v>-52.17958898589136</v>
      </c>
      <c r="N333" s="12">
        <f t="shared" si="223"/>
        <v>-50.07716335800618</v>
      </c>
      <c r="O333" s="12">
        <f t="shared" si="223"/>
        <v>-44.90477660757678</v>
      </c>
      <c r="P333" s="12">
        <f t="shared" si="223"/>
        <v>-37.0217591840241</v>
      </c>
      <c r="Q333" s="12">
        <f t="shared" si="223"/>
        <v>-26.91602594622236</v>
      </c>
      <c r="R333" s="12">
        <f t="shared" si="223"/>
        <v>-15.161410378494732</v>
      </c>
      <c r="S333" s="12">
        <f t="shared" si="223"/>
        <v>-2.340296115644492</v>
      </c>
      <c r="T333" s="12">
        <f t="shared" si="223"/>
        <v>11.077823910186066</v>
      </c>
      <c r="U333" s="12">
        <f t="shared" si="223"/>
        <v>24.833676136950817</v>
      </c>
      <c r="V333" s="12">
        <f t="shared" si="223"/>
        <v>38.75539786387938</v>
      </c>
      <c r="W333" s="12">
        <f t="shared" si="223"/>
        <v>52.28405454863065</v>
      </c>
      <c r="X333" s="12">
        <f t="shared" si="223"/>
        <v>63.554508276632426</v>
      </c>
      <c r="Y333" s="12">
        <f t="shared" si="223"/>
        <v>68.96528334038595</v>
      </c>
      <c r="Z333" s="12">
        <f t="shared" si="223"/>
        <v>65.33796309387351</v>
      </c>
    </row>
    <row r="334" spans="1:26" ht="12.75">
      <c r="A334" s="120" t="s">
        <v>229</v>
      </c>
      <c r="B334" s="12">
        <f>B333-B329</f>
        <v>0</v>
      </c>
      <c r="C334" s="12">
        <f aca="true" t="shared" si="224" ref="C334:Z334">C333-C329</f>
        <v>0.0013461067093700763</v>
      </c>
      <c r="D334" s="12">
        <f t="shared" si="224"/>
        <v>-0.00488186588528805</v>
      </c>
      <c r="E334" s="12">
        <f t="shared" si="224"/>
        <v>-0.015231075711831465</v>
      </c>
      <c r="F334" s="12">
        <f t="shared" si="224"/>
        <v>-0.011782724822653634</v>
      </c>
      <c r="G334" s="12">
        <f t="shared" si="224"/>
        <v>-0.0018631128188135726</v>
      </c>
      <c r="H334" s="12">
        <f t="shared" si="224"/>
        <v>0.004487691733899624</v>
      </c>
      <c r="I334" s="12">
        <f t="shared" si="224"/>
        <v>0.005491213865401079</v>
      </c>
      <c r="J334" s="12">
        <f t="shared" si="224"/>
        <v>0.0035141985615112503</v>
      </c>
      <c r="K334" s="12">
        <f t="shared" si="224"/>
        <v>0.001041336229313572</v>
      </c>
      <c r="L334" s="12">
        <f t="shared" si="224"/>
        <v>-0.0005349769291314033</v>
      </c>
      <c r="M334" s="12">
        <f t="shared" si="224"/>
        <v>-0.000823788862973629</v>
      </c>
      <c r="N334" s="12">
        <f t="shared" si="224"/>
        <v>-0.00011076097948858887</v>
      </c>
      <c r="O334" s="12">
        <f t="shared" si="224"/>
        <v>0.0008875987605350133</v>
      </c>
      <c r="P334" s="12">
        <f t="shared" si="224"/>
        <v>0.0012069140406936185</v>
      </c>
      <c r="Q334" s="12">
        <f t="shared" si="224"/>
        <v>-0.0001167849659715614</v>
      </c>
      <c r="R334" s="12">
        <f t="shared" si="224"/>
        <v>-0.0035438202883089076</v>
      </c>
      <c r="S334" s="12">
        <f t="shared" si="224"/>
        <v>-0.008120082613698454</v>
      </c>
      <c r="T334" s="12">
        <f t="shared" si="224"/>
        <v>-0.010693018307598834</v>
      </c>
      <c r="U334" s="12">
        <f t="shared" si="224"/>
        <v>-0.007573728375888322</v>
      </c>
      <c r="V334" s="12">
        <f t="shared" si="224"/>
        <v>0.003432391095529397</v>
      </c>
      <c r="W334" s="12">
        <f t="shared" si="224"/>
        <v>0.03050426652140459</v>
      </c>
      <c r="X334" s="12">
        <f t="shared" si="224"/>
        <v>0.060567999610505296</v>
      </c>
      <c r="Y334" s="12">
        <f t="shared" si="224"/>
        <v>0.0405803472624342</v>
      </c>
      <c r="Z334" s="12">
        <f t="shared" si="224"/>
        <v>0.0011137291350991063</v>
      </c>
    </row>
    <row r="335" ht="12.75">
      <c r="Q335" s="12"/>
    </row>
    <row r="336" ht="12.75">
      <c r="Q336" s="12"/>
    </row>
    <row r="337" ht="12.75">
      <c r="Q337" s="12"/>
    </row>
    <row r="338" ht="12.75">
      <c r="Q338" s="12"/>
    </row>
    <row r="339" ht="12.75">
      <c r="Q339" s="12"/>
    </row>
    <row r="340" ht="12.75">
      <c r="Q340" s="12"/>
    </row>
    <row r="341" ht="12.75">
      <c r="Q341" s="12"/>
    </row>
    <row r="342" ht="12.75">
      <c r="Q342" s="12"/>
    </row>
    <row r="343" ht="12.75">
      <c r="Q343" s="12"/>
    </row>
    <row r="344" ht="12.75">
      <c r="Q344" s="12"/>
    </row>
    <row r="345" ht="12.75">
      <c r="Q345" s="12"/>
    </row>
    <row r="346" ht="12.75">
      <c r="Q346" s="12"/>
    </row>
    <row r="347" ht="12.75">
      <c r="Q347" s="12"/>
    </row>
    <row r="348" ht="12.75">
      <c r="Q348" s="12"/>
    </row>
    <row r="349" ht="12.75">
      <c r="Q349" s="12"/>
    </row>
    <row r="350" ht="12.75">
      <c r="Q350" s="12"/>
    </row>
    <row r="351" ht="12.75">
      <c r="Q351" s="12"/>
    </row>
    <row r="352" ht="12.75">
      <c r="Q352" s="12"/>
    </row>
    <row r="353" ht="12.75">
      <c r="Q353" s="12"/>
    </row>
    <row r="354" ht="12.75">
      <c r="Q354" s="12"/>
    </row>
    <row r="355" ht="12.75">
      <c r="Q355" s="12"/>
    </row>
    <row r="356" ht="12.75">
      <c r="Q356" s="12"/>
    </row>
    <row r="357" ht="12.75">
      <c r="Q357" s="12"/>
    </row>
    <row r="358" ht="12.75">
      <c r="Q358" s="12"/>
    </row>
    <row r="359" ht="12.75">
      <c r="Q359" s="12"/>
    </row>
    <row r="360" ht="12.75">
      <c r="Q360" s="12"/>
    </row>
    <row r="361" ht="12.75">
      <c r="Q361" s="12"/>
    </row>
    <row r="362" ht="12.75">
      <c r="Q362" s="12"/>
    </row>
    <row r="363" ht="12.75">
      <c r="Q363" s="12"/>
    </row>
    <row r="364" ht="12.75">
      <c r="Q364" s="12"/>
    </row>
    <row r="365" ht="12.75">
      <c r="Q365" s="12"/>
    </row>
    <row r="366" ht="12.75">
      <c r="Q366" s="12"/>
    </row>
    <row r="367" ht="12.75">
      <c r="Q367" s="12"/>
    </row>
    <row r="368" ht="12.75">
      <c r="Q368" s="12"/>
    </row>
    <row r="369" ht="12.75">
      <c r="Q369" s="12"/>
    </row>
    <row r="370" ht="12.75">
      <c r="Q370" s="12"/>
    </row>
    <row r="371" ht="12.75">
      <c r="Q371" s="12"/>
    </row>
    <row r="372" ht="12.75">
      <c r="Q372" s="12"/>
    </row>
    <row r="373" ht="12.75">
      <c r="Q373" s="12"/>
    </row>
    <row r="374" ht="12.75">
      <c r="Q374" s="12"/>
    </row>
    <row r="375" ht="12.75">
      <c r="Q375" s="12"/>
    </row>
    <row r="376" ht="12.75">
      <c r="Q376" s="12"/>
    </row>
    <row r="377" ht="12.75">
      <c r="Q377" s="12"/>
    </row>
    <row r="378" ht="12.75">
      <c r="Q378" s="12"/>
    </row>
    <row r="379" ht="12.75">
      <c r="Q379" s="12"/>
    </row>
    <row r="380" ht="12.75">
      <c r="Q380" s="12"/>
    </row>
    <row r="381" ht="12.75">
      <c r="Q381" s="12"/>
    </row>
    <row r="382" ht="12.75">
      <c r="Q382" s="12"/>
    </row>
    <row r="383" ht="12.75">
      <c r="Q383" s="12"/>
    </row>
    <row r="384" ht="12.75">
      <c r="Q384" s="12"/>
    </row>
    <row r="385" ht="12.75">
      <c r="Q385" s="12"/>
    </row>
    <row r="386" ht="12.75">
      <c r="Q386" s="12"/>
    </row>
    <row r="387" ht="12.75">
      <c r="Q387" s="12"/>
    </row>
    <row r="388" ht="12.75">
      <c r="Q388" s="12"/>
    </row>
    <row r="389" ht="12.75">
      <c r="Q389" s="12"/>
    </row>
    <row r="390" ht="12.75">
      <c r="Q390" s="12"/>
    </row>
    <row r="391" ht="12.75">
      <c r="Q391" s="12"/>
    </row>
    <row r="392" ht="12.75">
      <c r="Q392" s="12"/>
    </row>
    <row r="393" ht="12.75">
      <c r="Q393" s="12"/>
    </row>
    <row r="394" ht="12.75">
      <c r="Q394" s="12"/>
    </row>
    <row r="395" ht="12.75">
      <c r="Q395" s="12"/>
    </row>
    <row r="396" ht="12.75">
      <c r="Q396" s="12"/>
    </row>
    <row r="397" ht="12.75">
      <c r="Q397" s="12"/>
    </row>
    <row r="398" ht="12.75">
      <c r="Q398" s="12"/>
    </row>
    <row r="399" ht="12.75">
      <c r="Q399" s="12"/>
    </row>
    <row r="400" ht="12.75">
      <c r="Q400" s="12"/>
    </row>
    <row r="401" ht="12.75">
      <c r="Q401" s="12"/>
    </row>
    <row r="402" ht="12.75">
      <c r="Q402" s="12"/>
    </row>
    <row r="403" ht="12.75">
      <c r="Q403" s="12"/>
    </row>
    <row r="404" ht="12.75">
      <c r="Q404" s="12"/>
    </row>
    <row r="405" ht="12.75">
      <c r="Q405" s="12"/>
    </row>
    <row r="406" ht="12.75">
      <c r="Q406" s="12"/>
    </row>
    <row r="407" ht="12.75">
      <c r="Q407" s="12"/>
    </row>
    <row r="408" ht="12.75">
      <c r="Q408" s="12"/>
    </row>
    <row r="409" ht="12.75">
      <c r="Q409" s="12"/>
    </row>
    <row r="410" ht="12.75">
      <c r="Q410" s="12"/>
    </row>
    <row r="411" ht="12.75">
      <c r="Q411" s="12"/>
    </row>
    <row r="412" ht="12.75">
      <c r="Q412" s="12"/>
    </row>
    <row r="413" ht="12.75">
      <c r="Q413" s="12"/>
    </row>
    <row r="414" ht="12.75">
      <c r="Q414" s="12"/>
    </row>
    <row r="415" ht="12.75">
      <c r="Q415" s="12"/>
    </row>
    <row r="416" ht="12.75">
      <c r="Q416" s="12"/>
    </row>
    <row r="417" ht="12.75">
      <c r="Q417" s="12"/>
    </row>
    <row r="418" ht="12.75">
      <c r="Q418" s="12"/>
    </row>
    <row r="419" ht="12.75">
      <c r="Q419" s="12"/>
    </row>
    <row r="420" ht="12.75">
      <c r="Q420" s="12"/>
    </row>
    <row r="421" ht="12.75">
      <c r="Q421" s="12"/>
    </row>
    <row r="422" ht="12.75">
      <c r="Q422" s="12"/>
    </row>
    <row r="423" ht="12.75">
      <c r="Q423" s="12"/>
    </row>
    <row r="424" ht="12.75">
      <c r="Q424" s="12"/>
    </row>
    <row r="425" ht="12.75">
      <c r="Q425" s="12"/>
    </row>
    <row r="426" ht="12.75">
      <c r="Q426" s="12"/>
    </row>
    <row r="427" ht="12.75">
      <c r="Q427" s="12"/>
    </row>
    <row r="428" ht="12.75">
      <c r="Q428" s="12"/>
    </row>
    <row r="429" ht="12.75">
      <c r="Q429" s="12"/>
    </row>
    <row r="430" ht="12.75">
      <c r="Q430" s="12"/>
    </row>
    <row r="431" ht="12.75">
      <c r="Q431" s="12"/>
    </row>
    <row r="432" ht="12.75">
      <c r="Q432" s="12"/>
    </row>
    <row r="433" ht="12.75">
      <c r="Q433" s="12"/>
    </row>
    <row r="434" ht="12.75">
      <c r="Q434" s="12"/>
    </row>
    <row r="435" ht="12.75">
      <c r="Q435" s="12"/>
    </row>
    <row r="436" ht="12.75">
      <c r="Q436" s="12"/>
    </row>
    <row r="437" ht="12.75">
      <c r="Q437" s="12"/>
    </row>
    <row r="438" ht="12.75">
      <c r="Q438" s="12"/>
    </row>
    <row r="439" ht="12.75">
      <c r="Q439" s="12"/>
    </row>
    <row r="440" ht="12.75">
      <c r="Q440" s="12"/>
    </row>
    <row r="441" ht="12.75">
      <c r="Q441" s="12"/>
    </row>
    <row r="442" ht="12.75">
      <c r="Q442" s="12"/>
    </row>
    <row r="443" ht="12.75">
      <c r="Q443" s="12"/>
    </row>
    <row r="444" ht="12.75">
      <c r="Q444" s="12"/>
    </row>
    <row r="445" ht="12.75">
      <c r="Q445" s="12"/>
    </row>
    <row r="446" ht="12.75">
      <c r="Q446" s="12"/>
    </row>
    <row r="447" ht="12.75">
      <c r="Q447" s="12"/>
    </row>
    <row r="448" ht="12.75">
      <c r="Q448" s="12"/>
    </row>
    <row r="449" ht="12.75">
      <c r="Q449" s="12"/>
    </row>
    <row r="450" ht="12.75">
      <c r="Q450" s="12"/>
    </row>
    <row r="451" ht="12.75">
      <c r="Q451" s="12"/>
    </row>
    <row r="452" ht="12.75">
      <c r="Q452" s="12"/>
    </row>
    <row r="453" ht="12.75">
      <c r="Q453" s="12"/>
    </row>
    <row r="454" ht="12.75">
      <c r="Q454" s="12"/>
    </row>
    <row r="455" ht="12.75">
      <c r="Q455" s="12"/>
    </row>
    <row r="456" ht="12.75">
      <c r="Q456" s="12"/>
    </row>
    <row r="457" ht="12.75">
      <c r="Q457" s="12"/>
    </row>
    <row r="458" ht="12.75">
      <c r="Q458" s="12"/>
    </row>
    <row r="459" ht="12.75">
      <c r="Q459" s="12"/>
    </row>
    <row r="460" ht="12.75">
      <c r="Q460" s="12"/>
    </row>
    <row r="461" ht="12.75">
      <c r="Q461" s="12"/>
    </row>
    <row r="462" ht="12.75">
      <c r="Q462" s="12"/>
    </row>
    <row r="463" ht="12.75">
      <c r="Q463" s="12"/>
    </row>
    <row r="464" ht="12.75">
      <c r="Q464" s="12"/>
    </row>
    <row r="465" ht="12.75">
      <c r="Q465" s="12"/>
    </row>
    <row r="466" ht="12.75">
      <c r="Q466" s="12"/>
    </row>
    <row r="467" ht="12.75">
      <c r="Q467" s="12"/>
    </row>
    <row r="468" ht="12.75">
      <c r="Q468" s="12"/>
    </row>
    <row r="469" ht="12.75">
      <c r="Q469" s="12"/>
    </row>
    <row r="470" ht="12.75">
      <c r="Q470" s="12"/>
    </row>
    <row r="471" ht="12.75">
      <c r="Q471" s="12"/>
    </row>
    <row r="472" ht="12.75">
      <c r="Q472" s="12"/>
    </row>
    <row r="473" ht="12.75">
      <c r="Q473" s="12"/>
    </row>
    <row r="474" ht="12.75">
      <c r="Q474" s="12"/>
    </row>
    <row r="475" ht="12.75">
      <c r="Q475" s="12"/>
    </row>
    <row r="476" ht="12.75">
      <c r="Q476" s="12"/>
    </row>
    <row r="477" ht="12.75">
      <c r="Q477" s="12"/>
    </row>
    <row r="478" ht="12.75">
      <c r="Q478" s="12"/>
    </row>
    <row r="479" ht="12.75">
      <c r="Q479" s="12"/>
    </row>
    <row r="480" ht="12.75">
      <c r="Q480" s="12"/>
    </row>
    <row r="481" ht="12.75">
      <c r="Q481" s="12"/>
    </row>
    <row r="482" ht="12.75">
      <c r="Q482" s="12"/>
    </row>
    <row r="483" ht="12.75">
      <c r="Q483" s="12"/>
    </row>
    <row r="484" ht="12.75">
      <c r="Q484" s="12"/>
    </row>
    <row r="485" ht="12.75">
      <c r="Q485" s="12"/>
    </row>
    <row r="486" ht="12.75">
      <c r="Q486" s="12"/>
    </row>
    <row r="487" ht="12.75">
      <c r="Q487" s="12"/>
    </row>
    <row r="488" ht="12.75">
      <c r="Q488" s="12"/>
    </row>
    <row r="489" ht="12.75">
      <c r="Q489" s="12"/>
    </row>
    <row r="490" ht="12.75">
      <c r="Q490" s="12"/>
    </row>
    <row r="491" ht="12.75">
      <c r="Q491" s="12"/>
    </row>
    <row r="492" ht="12.75">
      <c r="Q492" s="12"/>
    </row>
    <row r="493" ht="12.75">
      <c r="Q493" s="12"/>
    </row>
    <row r="494" ht="12.75">
      <c r="Q494" s="12"/>
    </row>
    <row r="495" ht="12.75">
      <c r="Q495" s="12"/>
    </row>
    <row r="496" ht="12.75">
      <c r="Q496" s="12"/>
    </row>
    <row r="497" ht="12.75">
      <c r="Q497" s="12"/>
    </row>
    <row r="498" ht="12.75">
      <c r="Q498" s="12"/>
    </row>
    <row r="499" ht="12.75">
      <c r="Q499" s="12"/>
    </row>
    <row r="500" ht="12.75">
      <c r="Q500" s="12"/>
    </row>
    <row r="501" ht="12.75">
      <c r="Q501" s="12"/>
    </row>
    <row r="502" ht="12.75">
      <c r="Q502" s="12"/>
    </row>
    <row r="503" ht="12.75">
      <c r="Q503" s="12"/>
    </row>
    <row r="504" ht="12.75">
      <c r="Q504" s="12"/>
    </row>
    <row r="505" ht="12.75">
      <c r="Q505" s="12"/>
    </row>
    <row r="506" ht="12.75">
      <c r="Q506" s="12"/>
    </row>
    <row r="507" ht="12.75">
      <c r="Q507" s="12"/>
    </row>
    <row r="508" ht="12.75">
      <c r="Q508" s="12"/>
    </row>
    <row r="509" ht="12.75">
      <c r="Q509" s="12"/>
    </row>
    <row r="510" ht="12.75">
      <c r="Q510" s="12"/>
    </row>
    <row r="511" ht="12.75">
      <c r="Q511" s="12"/>
    </row>
    <row r="512" ht="12.75">
      <c r="Q512" s="12"/>
    </row>
    <row r="513" ht="12.75">
      <c r="Q513" s="12"/>
    </row>
    <row r="514" ht="12.75">
      <c r="Q514" s="12"/>
    </row>
    <row r="515" ht="12.75">
      <c r="Q515" s="12"/>
    </row>
    <row r="516" ht="12.75">
      <c r="Q516" s="12"/>
    </row>
    <row r="517" ht="12.75">
      <c r="Q517" s="12"/>
    </row>
    <row r="518" ht="12.75">
      <c r="Q518" s="12"/>
    </row>
    <row r="519" ht="12.75">
      <c r="Q519" s="12"/>
    </row>
    <row r="520" ht="12.75">
      <c r="Q520" s="12"/>
    </row>
    <row r="521" ht="12.75">
      <c r="Q521" s="12"/>
    </row>
    <row r="522" ht="12.75">
      <c r="Q522" s="12"/>
    </row>
    <row r="523" ht="12.75">
      <c r="Q523" s="12"/>
    </row>
    <row r="524" ht="12.75">
      <c r="Q524" s="12"/>
    </row>
    <row r="525" ht="12.75">
      <c r="Q525" s="12"/>
    </row>
    <row r="526" ht="12.75">
      <c r="Q526" s="12"/>
    </row>
    <row r="527" ht="12.75">
      <c r="Q527" s="12"/>
    </row>
    <row r="528" ht="12.75">
      <c r="Q528" s="12"/>
    </row>
    <row r="529" ht="12.75">
      <c r="Q529" s="12"/>
    </row>
    <row r="530" ht="12.75">
      <c r="Q530" s="12"/>
    </row>
    <row r="531" ht="12.75">
      <c r="Q531" s="12"/>
    </row>
    <row r="532" ht="12.75">
      <c r="Q532" s="12"/>
    </row>
    <row r="533" ht="12.75">
      <c r="Q533" s="12"/>
    </row>
    <row r="534" ht="12.75">
      <c r="Q534" s="12"/>
    </row>
    <row r="535" ht="12.75">
      <c r="Q535" s="12"/>
    </row>
    <row r="536" ht="12.75">
      <c r="Q536" s="12"/>
    </row>
    <row r="537" ht="12.75">
      <c r="Q537" s="12"/>
    </row>
    <row r="538" ht="12.75">
      <c r="Q538" s="12"/>
    </row>
    <row r="539" ht="12.75">
      <c r="Q539" s="12"/>
    </row>
    <row r="540" ht="12.75">
      <c r="Q540" s="12"/>
    </row>
    <row r="541" ht="12.75">
      <c r="Q541" s="12"/>
    </row>
    <row r="542" ht="12.75">
      <c r="Q542" s="12"/>
    </row>
    <row r="543" ht="12.75">
      <c r="Q543" s="12"/>
    </row>
    <row r="544" ht="12.75">
      <c r="Q544" s="12"/>
    </row>
    <row r="545" ht="12.75">
      <c r="Q545" s="12"/>
    </row>
    <row r="546" ht="12.75">
      <c r="Q546" s="12"/>
    </row>
    <row r="547" ht="12.75">
      <c r="Q547" s="12"/>
    </row>
    <row r="548" ht="12.75">
      <c r="Q548" s="12"/>
    </row>
    <row r="549" ht="12.75">
      <c r="Q549" s="12"/>
    </row>
    <row r="550" ht="12.75">
      <c r="Q550" s="12"/>
    </row>
    <row r="551" ht="12.75">
      <c r="Q551" s="12"/>
    </row>
    <row r="552" ht="12.75">
      <c r="Q552" s="12"/>
    </row>
    <row r="553" ht="12.75">
      <c r="Q553" s="12"/>
    </row>
    <row r="554" ht="12.75">
      <c r="Q554" s="12"/>
    </row>
    <row r="555" ht="12.75">
      <c r="Q555" s="12"/>
    </row>
    <row r="556" ht="12.75">
      <c r="Q556" s="12"/>
    </row>
    <row r="557" ht="12.75">
      <c r="Q557" s="12"/>
    </row>
    <row r="558" ht="12.75">
      <c r="Q558" s="12"/>
    </row>
    <row r="559" ht="12.75">
      <c r="Q559" s="12"/>
    </row>
    <row r="560" ht="12.75">
      <c r="Q560" s="12"/>
    </row>
    <row r="561" ht="12.75">
      <c r="Q561" s="12"/>
    </row>
    <row r="562" ht="12.75">
      <c r="Q562" s="12"/>
    </row>
    <row r="563" ht="12.75">
      <c r="Q563" s="12"/>
    </row>
    <row r="564" ht="12.75">
      <c r="Q564" s="12"/>
    </row>
    <row r="565" ht="12.75">
      <c r="Q565" s="12"/>
    </row>
    <row r="566" ht="12.75">
      <c r="Q566" s="12"/>
    </row>
    <row r="567" ht="12.75">
      <c r="Q567" s="12"/>
    </row>
    <row r="568" ht="12.75">
      <c r="Q568" s="12"/>
    </row>
    <row r="569" ht="12.75">
      <c r="Q569" s="12"/>
    </row>
    <row r="570" ht="12.75">
      <c r="Q570" s="12"/>
    </row>
    <row r="571" ht="12.75">
      <c r="Q571" s="12"/>
    </row>
    <row r="572" ht="12.75">
      <c r="Q572" s="12"/>
    </row>
    <row r="573" ht="12.75">
      <c r="Q573" s="12"/>
    </row>
    <row r="574" ht="12.75">
      <c r="Q574" s="12"/>
    </row>
    <row r="575" ht="12.75">
      <c r="Q575" s="12"/>
    </row>
    <row r="576" ht="12.75">
      <c r="Q576" s="12"/>
    </row>
    <row r="577" ht="12.75">
      <c r="Q577" s="12"/>
    </row>
    <row r="578" ht="12.75">
      <c r="Q578" s="12"/>
    </row>
    <row r="579" ht="12.75">
      <c r="Q579" s="12"/>
    </row>
    <row r="580" ht="12.75">
      <c r="Q580" s="12"/>
    </row>
    <row r="581" ht="12.75">
      <c r="Q581" s="12"/>
    </row>
    <row r="582" ht="12.75">
      <c r="Q582" s="12"/>
    </row>
    <row r="583" ht="12.75">
      <c r="Q583" s="12"/>
    </row>
    <row r="584" ht="12.75">
      <c r="Q584" s="12"/>
    </row>
    <row r="585" ht="12.75">
      <c r="Q585" s="12"/>
    </row>
    <row r="586" ht="12.75">
      <c r="Q586" s="12"/>
    </row>
    <row r="587" ht="12.75">
      <c r="Q587" s="12"/>
    </row>
    <row r="588" ht="12.75">
      <c r="Q588" s="12"/>
    </row>
    <row r="589" ht="12.75">
      <c r="Q589" s="12"/>
    </row>
    <row r="590" ht="12.75">
      <c r="Q590" s="12"/>
    </row>
    <row r="591" ht="12.75">
      <c r="Q591" s="12"/>
    </row>
    <row r="592" ht="12.75">
      <c r="Q592" s="12"/>
    </row>
    <row r="593" ht="12.75">
      <c r="Q593" s="12"/>
    </row>
    <row r="594" ht="12.75">
      <c r="Q594" s="12"/>
    </row>
    <row r="595" ht="12.75">
      <c r="Q595" s="12"/>
    </row>
    <row r="596" ht="12.75">
      <c r="Q596" s="12"/>
    </row>
    <row r="597" ht="12.75">
      <c r="Q597" s="12"/>
    </row>
    <row r="598" ht="12.75">
      <c r="Q598" s="12"/>
    </row>
    <row r="599" ht="12.75">
      <c r="Q599" s="12"/>
    </row>
    <row r="600" ht="12.75">
      <c r="Q600" s="12"/>
    </row>
    <row r="601" ht="12.75">
      <c r="Q601" s="12"/>
    </row>
    <row r="602" ht="12.75">
      <c r="Q602" s="12"/>
    </row>
    <row r="603" ht="12.75">
      <c r="Q603" s="12"/>
    </row>
    <row r="604" ht="12.75">
      <c r="Q604" s="12"/>
    </row>
    <row r="605" ht="12.75">
      <c r="Q605" s="12"/>
    </row>
    <row r="606" ht="12.75">
      <c r="Q606" s="12"/>
    </row>
    <row r="607" ht="12.75">
      <c r="Q607" s="12"/>
    </row>
    <row r="608" ht="12.75">
      <c r="Q608" s="12"/>
    </row>
    <row r="609" ht="12.75">
      <c r="Q609" s="12"/>
    </row>
    <row r="610" ht="12.75">
      <c r="Q610" s="12"/>
    </row>
    <row r="611" ht="12.75">
      <c r="Q611" s="12"/>
    </row>
    <row r="612" ht="12.75">
      <c r="Q612" s="12"/>
    </row>
    <row r="613" ht="12.75">
      <c r="Q613" s="12"/>
    </row>
    <row r="614" ht="12.75">
      <c r="Q614" s="12"/>
    </row>
    <row r="615" ht="12.75">
      <c r="Q615" s="12"/>
    </row>
    <row r="616" ht="12.75">
      <c r="Q616" s="12"/>
    </row>
    <row r="617" ht="12.75">
      <c r="Q617" s="12"/>
    </row>
    <row r="618" ht="12.75">
      <c r="Q618" s="12"/>
    </row>
    <row r="619" ht="12.75">
      <c r="Q619" s="12"/>
    </row>
    <row r="620" ht="12.75">
      <c r="Q620" s="12"/>
    </row>
    <row r="621" ht="12.75">
      <c r="Q621" s="12"/>
    </row>
    <row r="622" ht="12.75">
      <c r="Q622" s="12"/>
    </row>
    <row r="623" ht="12.75">
      <c r="Q623" s="12"/>
    </row>
    <row r="624" ht="12.75">
      <c r="Q624" s="12"/>
    </row>
    <row r="625" ht="12.75">
      <c r="Q625" s="12"/>
    </row>
    <row r="626" ht="12.75">
      <c r="Q626" s="12"/>
    </row>
    <row r="627" ht="12.75">
      <c r="Q627" s="12"/>
    </row>
    <row r="628" ht="12.75">
      <c r="Q628" s="12"/>
    </row>
    <row r="629" ht="12.75">
      <c r="Q629" s="12"/>
    </row>
    <row r="630" ht="12.75">
      <c r="Q630" s="12"/>
    </row>
    <row r="631" ht="12.75">
      <c r="Q631" s="12"/>
    </row>
    <row r="632" ht="12.75">
      <c r="Q632" s="12"/>
    </row>
    <row r="633" ht="12.75">
      <c r="Q633" s="12"/>
    </row>
    <row r="634" ht="12.75">
      <c r="Q634" s="12"/>
    </row>
    <row r="635" ht="12.75">
      <c r="Q635" s="12"/>
    </row>
    <row r="636" ht="12.75">
      <c r="Q636" s="12"/>
    </row>
    <row r="637" ht="12.75">
      <c r="Q637" s="12"/>
    </row>
    <row r="638" ht="12.75">
      <c r="Q638" s="12"/>
    </row>
    <row r="639" ht="12.75">
      <c r="Q639" s="12"/>
    </row>
    <row r="640" ht="12.75">
      <c r="Q640" s="12"/>
    </row>
    <row r="641" ht="12.75">
      <c r="Q641" s="12"/>
    </row>
    <row r="642" ht="12.75">
      <c r="Q642" s="12"/>
    </row>
    <row r="643" ht="12.75">
      <c r="Q643" s="12"/>
    </row>
    <row r="644" ht="12.75">
      <c r="Q644" s="12"/>
    </row>
    <row r="645" ht="12.75">
      <c r="Q645" s="12"/>
    </row>
    <row r="646" ht="12.75">
      <c r="Q646" s="12"/>
    </row>
    <row r="647" ht="12.75">
      <c r="Q647" s="12"/>
    </row>
    <row r="648" ht="12.75">
      <c r="Q648" s="12"/>
    </row>
    <row r="649" ht="12.75">
      <c r="Q649" s="12"/>
    </row>
    <row r="650" ht="12.75">
      <c r="Q650" s="12"/>
    </row>
    <row r="651" ht="12.75">
      <c r="Q651" s="12"/>
    </row>
    <row r="652" ht="12.75">
      <c r="Q652" s="12"/>
    </row>
    <row r="653" ht="12.75">
      <c r="Q653" s="12"/>
    </row>
    <row r="654" ht="12.75">
      <c r="Q654" s="12"/>
    </row>
    <row r="655" ht="12.75">
      <c r="Q655" s="12"/>
    </row>
    <row r="656" ht="12.75">
      <c r="Q656" s="12"/>
    </row>
    <row r="657" ht="12.75">
      <c r="Q657" s="12"/>
    </row>
    <row r="658" ht="12.75">
      <c r="Q658" s="12"/>
    </row>
    <row r="659" ht="12.75">
      <c r="Q659" s="12"/>
    </row>
    <row r="660" ht="12.75">
      <c r="Q660" s="12"/>
    </row>
    <row r="661" ht="12.75">
      <c r="Q661" s="12"/>
    </row>
    <row r="662" ht="12.75">
      <c r="Q662" s="12"/>
    </row>
    <row r="663" ht="12.75">
      <c r="Q663" s="12"/>
    </row>
    <row r="664" ht="12.75">
      <c r="Q664" s="12"/>
    </row>
    <row r="665" ht="12.75">
      <c r="Q665" s="12"/>
    </row>
    <row r="666" ht="12.75">
      <c r="Q666" s="12"/>
    </row>
    <row r="667" ht="12.75">
      <c r="Q667" s="12"/>
    </row>
    <row r="668" ht="12.75">
      <c r="Q668" s="12"/>
    </row>
    <row r="669" ht="12.75">
      <c r="Q669" s="12"/>
    </row>
    <row r="670" ht="12.75">
      <c r="Q670" s="12"/>
    </row>
    <row r="671" ht="12.75">
      <c r="Q671" s="12"/>
    </row>
    <row r="672" ht="12.75">
      <c r="Q672" s="12"/>
    </row>
    <row r="673" ht="12.75">
      <c r="Q673" s="12"/>
    </row>
    <row r="674" ht="12.75">
      <c r="Q674" s="12"/>
    </row>
    <row r="675" ht="12.75">
      <c r="Q675" s="12"/>
    </row>
    <row r="676" ht="12.75">
      <c r="Q676" s="12"/>
    </row>
    <row r="677" ht="12.75">
      <c r="Q677" s="12"/>
    </row>
    <row r="678" ht="12.75">
      <c r="Q678" s="12"/>
    </row>
    <row r="679" ht="12.75">
      <c r="Q679" s="12"/>
    </row>
    <row r="680" ht="12.75">
      <c r="Q680" s="12"/>
    </row>
    <row r="681" ht="12.75">
      <c r="Q681" s="12"/>
    </row>
    <row r="682" ht="12.75">
      <c r="Q682" s="12"/>
    </row>
    <row r="683" ht="12.75">
      <c r="Q683" s="12"/>
    </row>
    <row r="684" ht="12.75">
      <c r="Q684" s="12"/>
    </row>
    <row r="685" ht="12.75">
      <c r="Q685" s="12"/>
    </row>
    <row r="686" ht="12.75">
      <c r="Q686" s="12"/>
    </row>
    <row r="687" ht="12.75">
      <c r="Q687" s="12"/>
    </row>
    <row r="688" ht="12.75">
      <c r="Q688" s="12"/>
    </row>
    <row r="689" ht="12.75">
      <c r="Q689" s="12"/>
    </row>
    <row r="690" ht="12.75">
      <c r="Q690" s="12"/>
    </row>
    <row r="691" ht="12.75">
      <c r="Q691" s="12"/>
    </row>
    <row r="692" ht="12.75">
      <c r="Q692" s="12"/>
    </row>
    <row r="693" ht="12.75">
      <c r="Q693" s="12"/>
    </row>
    <row r="694" ht="12.75">
      <c r="Q694" s="12"/>
    </row>
    <row r="695" ht="12.75">
      <c r="Q695" s="12"/>
    </row>
    <row r="696" ht="12.75">
      <c r="Q696" s="12"/>
    </row>
    <row r="697" ht="12.75">
      <c r="Q697" s="12"/>
    </row>
    <row r="698" ht="12.75">
      <c r="Q698" s="12"/>
    </row>
    <row r="699" ht="12.75">
      <c r="Q699" s="12"/>
    </row>
    <row r="700" ht="12.75">
      <c r="Q700" s="12"/>
    </row>
    <row r="701" ht="12.75">
      <c r="Q701" s="12"/>
    </row>
    <row r="702" ht="12.75">
      <c r="Q702" s="12"/>
    </row>
    <row r="703" ht="12.75">
      <c r="Q703" s="12"/>
    </row>
    <row r="704" ht="12.75">
      <c r="Q704" s="12"/>
    </row>
    <row r="705" ht="12.75">
      <c r="Q705" s="12"/>
    </row>
    <row r="706" ht="12.75">
      <c r="Q706" s="12"/>
    </row>
    <row r="707" ht="12.75">
      <c r="Q707" s="12"/>
    </row>
    <row r="708" ht="12.75">
      <c r="Q708" s="12"/>
    </row>
    <row r="709" ht="12.75">
      <c r="Q709" s="12"/>
    </row>
    <row r="710" ht="12.75">
      <c r="Q710" s="12"/>
    </row>
    <row r="711" ht="12.75">
      <c r="Q711" s="12"/>
    </row>
    <row r="712" ht="12.75">
      <c r="Q712" s="12"/>
    </row>
    <row r="713" ht="12.75">
      <c r="Q713" s="12"/>
    </row>
    <row r="714" ht="12.75">
      <c r="Q714" s="12"/>
    </row>
    <row r="715" ht="12.75">
      <c r="Q715" s="12"/>
    </row>
    <row r="716" ht="12.75">
      <c r="Q716" s="12"/>
    </row>
    <row r="717" ht="12.75">
      <c r="Q717" s="12"/>
    </row>
    <row r="718" ht="12.75">
      <c r="Q718" s="12"/>
    </row>
    <row r="719" ht="12.75">
      <c r="Q719" s="12"/>
    </row>
    <row r="720" ht="12.75">
      <c r="Q720" s="12"/>
    </row>
    <row r="721" ht="12.75">
      <c r="Q721" s="12"/>
    </row>
    <row r="722" ht="12.75">
      <c r="Q722" s="12"/>
    </row>
    <row r="723" ht="12.75">
      <c r="Q723" s="12"/>
    </row>
    <row r="724" ht="12.75">
      <c r="Q724" s="12"/>
    </row>
    <row r="725" ht="12.75">
      <c r="Q725" s="12"/>
    </row>
    <row r="726" ht="12.75">
      <c r="Q726" s="12"/>
    </row>
    <row r="727" ht="12.75">
      <c r="Q727" s="12"/>
    </row>
    <row r="728" ht="12.75">
      <c r="Q728" s="12"/>
    </row>
    <row r="729" ht="12.75">
      <c r="Q729" s="12"/>
    </row>
    <row r="730" ht="12.75">
      <c r="Q730" s="12"/>
    </row>
    <row r="731" ht="12.75">
      <c r="Q731" s="12"/>
    </row>
    <row r="732" ht="12.75">
      <c r="Q732" s="12"/>
    </row>
    <row r="733" ht="12.75">
      <c r="Q733" s="12"/>
    </row>
    <row r="734" ht="12.75">
      <c r="Q734" s="12"/>
    </row>
    <row r="735" ht="12.75">
      <c r="Q735" s="12"/>
    </row>
    <row r="736" ht="12.75">
      <c r="Q736" s="12"/>
    </row>
    <row r="737" ht="12.75">
      <c r="Q737" s="12"/>
    </row>
    <row r="738" ht="12.75">
      <c r="Q738" s="12"/>
    </row>
    <row r="739" ht="12.75">
      <c r="Q739" s="12"/>
    </row>
    <row r="740" ht="12.75">
      <c r="Q740" s="12"/>
    </row>
    <row r="741" ht="12.75">
      <c r="Q741" s="12"/>
    </row>
    <row r="742" ht="12.75">
      <c r="Q742" s="12"/>
    </row>
    <row r="743" ht="12.75">
      <c r="Q743" s="12"/>
    </row>
    <row r="744" ht="12.75">
      <c r="Q744" s="12"/>
    </row>
    <row r="745" ht="12.75">
      <c r="Q745" s="12"/>
    </row>
    <row r="746" ht="12.75">
      <c r="Q746" s="12"/>
    </row>
    <row r="747" ht="12.75">
      <c r="Q747" s="12"/>
    </row>
    <row r="748" ht="12.75">
      <c r="Q748" s="12"/>
    </row>
    <row r="749" ht="12.75">
      <c r="Q749" s="12"/>
    </row>
    <row r="750" ht="12.75">
      <c r="Q750" s="12"/>
    </row>
    <row r="751" ht="12.75">
      <c r="Q751" s="12"/>
    </row>
    <row r="752" ht="12.75">
      <c r="Q752" s="12"/>
    </row>
    <row r="753" ht="12.75">
      <c r="Q753" s="12"/>
    </row>
    <row r="754" ht="12.75">
      <c r="Q754" s="12"/>
    </row>
    <row r="755" ht="12.75">
      <c r="Q755" s="12"/>
    </row>
    <row r="756" ht="12.75">
      <c r="Q756" s="12"/>
    </row>
    <row r="757" ht="12.75">
      <c r="Q757" s="12"/>
    </row>
    <row r="758" ht="12.75">
      <c r="Q758" s="12"/>
    </row>
    <row r="759" ht="12.75">
      <c r="Q759" s="12"/>
    </row>
    <row r="760" ht="12.75">
      <c r="Q760" s="12"/>
    </row>
    <row r="761" ht="12.75">
      <c r="Q761" s="12"/>
    </row>
    <row r="762" ht="12.75">
      <c r="Q762" s="12"/>
    </row>
    <row r="763" ht="12.75">
      <c r="Q763" s="12"/>
    </row>
    <row r="764" ht="12.75">
      <c r="Q764" s="12"/>
    </row>
    <row r="765" ht="12.75">
      <c r="Q765" s="12"/>
    </row>
    <row r="766" ht="12.75">
      <c r="Q766" s="12"/>
    </row>
    <row r="767" ht="12.75">
      <c r="Q767" s="12"/>
    </row>
    <row r="768" ht="12.75">
      <c r="Q768" s="12"/>
    </row>
    <row r="769" ht="12.75">
      <c r="Q769" s="12"/>
    </row>
    <row r="770" ht="12.75">
      <c r="Q770" s="12"/>
    </row>
    <row r="771" ht="12.75">
      <c r="Q771" s="12"/>
    </row>
    <row r="772" ht="12.75">
      <c r="Q772" s="12"/>
    </row>
    <row r="773" ht="12.75">
      <c r="Q773" s="12"/>
    </row>
    <row r="774" ht="12.75">
      <c r="Q774" s="12"/>
    </row>
    <row r="775" ht="12.75">
      <c r="Q775" s="12"/>
    </row>
    <row r="776" ht="12.75">
      <c r="Q776" s="12"/>
    </row>
    <row r="777" ht="12.75">
      <c r="Q777" s="12"/>
    </row>
    <row r="778" ht="12.75">
      <c r="Q778" s="12"/>
    </row>
    <row r="779" ht="12.75">
      <c r="Q779" s="12"/>
    </row>
    <row r="780" ht="12.75">
      <c r="Q780" s="12"/>
    </row>
    <row r="781" ht="12.75">
      <c r="Q781" s="12"/>
    </row>
    <row r="782" ht="12.75">
      <c r="Q782" s="12"/>
    </row>
    <row r="783" ht="12.75">
      <c r="Q783" s="12"/>
    </row>
    <row r="784" ht="12.75">
      <c r="Q784" s="12"/>
    </row>
    <row r="785" ht="12.75">
      <c r="Q785" s="12"/>
    </row>
    <row r="786" ht="12.75">
      <c r="Q786" s="12"/>
    </row>
    <row r="787" ht="12.75">
      <c r="Q787" s="12"/>
    </row>
    <row r="788" ht="12.75">
      <c r="Q788" s="12"/>
    </row>
    <row r="789" ht="12.75">
      <c r="Q789" s="12"/>
    </row>
    <row r="790" ht="12.75">
      <c r="Q790" s="12"/>
    </row>
    <row r="791" ht="12.75">
      <c r="Q791" s="12"/>
    </row>
    <row r="792" ht="12.75">
      <c r="Q792" s="12"/>
    </row>
    <row r="793" ht="12.75">
      <c r="Q793" s="12"/>
    </row>
    <row r="794" ht="12.75">
      <c r="Q794" s="12"/>
    </row>
    <row r="795" ht="12.75">
      <c r="Q795" s="12"/>
    </row>
    <row r="796" ht="12.75">
      <c r="Q796" s="12"/>
    </row>
    <row r="797" ht="12.75">
      <c r="Q797" s="12"/>
    </row>
    <row r="798" ht="12.75">
      <c r="Q798" s="12"/>
    </row>
    <row r="799" ht="12.75">
      <c r="Q799" s="12"/>
    </row>
    <row r="800" ht="12.75">
      <c r="Q800" s="12"/>
    </row>
    <row r="801" ht="12.75">
      <c r="Q801" s="12"/>
    </row>
    <row r="802" ht="12.75">
      <c r="Q802" s="12"/>
    </row>
    <row r="803" ht="12.75">
      <c r="Q803" s="12"/>
    </row>
    <row r="804" ht="12.75">
      <c r="Q804" s="12"/>
    </row>
    <row r="805" ht="12.75">
      <c r="Q805" s="12"/>
    </row>
    <row r="806" ht="12.75">
      <c r="Q806" s="12"/>
    </row>
    <row r="807" ht="12.75">
      <c r="Q807" s="12"/>
    </row>
    <row r="808" ht="12.75">
      <c r="Q808" s="12"/>
    </row>
    <row r="809" ht="12.75">
      <c r="Q809" s="12"/>
    </row>
    <row r="810" ht="12.75">
      <c r="Q810" s="12"/>
    </row>
    <row r="811" ht="12.75">
      <c r="Q811" s="12"/>
    </row>
    <row r="812" ht="12.75">
      <c r="Q812" s="12"/>
    </row>
    <row r="813" ht="12.75">
      <c r="Q813" s="12"/>
    </row>
    <row r="814" ht="12.75">
      <c r="Q814" s="12"/>
    </row>
    <row r="815" ht="12.75">
      <c r="Q815" s="12"/>
    </row>
    <row r="816" ht="12.75">
      <c r="Q816" s="12"/>
    </row>
    <row r="817" ht="12.75">
      <c r="Q817" s="12"/>
    </row>
    <row r="818" ht="12.75">
      <c r="Q818" s="12"/>
    </row>
    <row r="819" ht="12.75">
      <c r="Q819" s="12"/>
    </row>
    <row r="820" ht="12.75">
      <c r="Q820" s="12"/>
    </row>
    <row r="821" ht="12.75">
      <c r="Q821" s="12"/>
    </row>
    <row r="822" ht="12.75">
      <c r="Q822" s="12"/>
    </row>
    <row r="823" ht="12.75">
      <c r="Q823" s="12"/>
    </row>
    <row r="824" ht="12.75">
      <c r="Q824" s="12"/>
    </row>
    <row r="825" ht="12.75">
      <c r="Q825" s="12"/>
    </row>
    <row r="826" ht="12.75">
      <c r="Q826" s="12"/>
    </row>
    <row r="827" ht="12.75">
      <c r="Q827" s="12"/>
    </row>
    <row r="828" ht="12.75">
      <c r="Q828" s="12"/>
    </row>
    <row r="829" ht="12.75">
      <c r="Q829" s="12"/>
    </row>
    <row r="830" ht="12.75">
      <c r="Q830" s="12"/>
    </row>
    <row r="831" ht="12.75">
      <c r="Q831" s="12"/>
    </row>
    <row r="832" ht="12.75">
      <c r="Q832" s="12"/>
    </row>
    <row r="833" ht="12.75">
      <c r="Q833" s="12"/>
    </row>
    <row r="834" ht="12.75">
      <c r="Q834" s="12"/>
    </row>
    <row r="835" ht="12.75">
      <c r="Q835" s="12"/>
    </row>
    <row r="836" ht="12.75">
      <c r="Q836" s="12"/>
    </row>
    <row r="837" ht="12.75">
      <c r="Q837" s="12"/>
    </row>
    <row r="838" ht="12.75">
      <c r="Q838" s="12"/>
    </row>
    <row r="839" ht="12.75">
      <c r="Q839" s="12"/>
    </row>
    <row r="840" ht="12.75">
      <c r="Q840" s="12"/>
    </row>
    <row r="841" ht="12.75">
      <c r="Q841" s="12"/>
    </row>
    <row r="842" ht="12.75">
      <c r="Q842" s="12"/>
    </row>
    <row r="843" ht="12.75">
      <c r="Q843" s="12"/>
    </row>
    <row r="844" ht="12.75">
      <c r="Q844" s="12"/>
    </row>
    <row r="845" ht="12.75">
      <c r="Q845" s="12"/>
    </row>
    <row r="846" ht="12.75">
      <c r="Q846" s="12"/>
    </row>
    <row r="847" ht="12.75">
      <c r="Q847" s="12"/>
    </row>
    <row r="848" ht="12.75">
      <c r="Q848" s="12"/>
    </row>
    <row r="849" ht="12.75">
      <c r="Q849" s="12"/>
    </row>
    <row r="850" ht="12.75">
      <c r="Q850" s="12"/>
    </row>
    <row r="851" ht="12.75">
      <c r="Q851" s="12"/>
    </row>
    <row r="852" ht="12.75">
      <c r="Q852" s="12"/>
    </row>
    <row r="853" ht="12.75">
      <c r="Q853" s="12"/>
    </row>
    <row r="854" ht="12.75">
      <c r="Q854" s="12"/>
    </row>
    <row r="855" ht="12.75">
      <c r="Q855" s="12"/>
    </row>
    <row r="856" ht="12.75">
      <c r="Q856" s="12"/>
    </row>
    <row r="857" ht="12.75">
      <c r="Q857" s="12"/>
    </row>
    <row r="858" ht="12.75">
      <c r="Q858" s="12"/>
    </row>
    <row r="859" ht="12.75">
      <c r="Q859" s="12"/>
    </row>
    <row r="860" ht="12.75">
      <c r="Q860" s="12"/>
    </row>
    <row r="861" ht="12.75">
      <c r="Q861" s="12"/>
    </row>
    <row r="862" ht="12.75">
      <c r="Q862" s="12"/>
    </row>
    <row r="863" ht="12.75">
      <c r="Q863" s="12"/>
    </row>
    <row r="864" ht="12.75">
      <c r="Q864" s="12"/>
    </row>
    <row r="865" ht="12.75">
      <c r="Q865" s="12"/>
    </row>
    <row r="866" ht="12.75">
      <c r="Q866" s="12"/>
    </row>
    <row r="867" ht="12.75">
      <c r="Q867" s="12"/>
    </row>
    <row r="868" ht="12.75">
      <c r="Q868" s="12"/>
    </row>
    <row r="869" ht="12.75">
      <c r="Q869" s="12"/>
    </row>
    <row r="870" ht="12.75">
      <c r="Q870" s="12"/>
    </row>
    <row r="871" ht="12.75">
      <c r="Q871" s="12"/>
    </row>
    <row r="872" ht="12.75">
      <c r="Q872" s="12"/>
    </row>
    <row r="873" ht="12.75">
      <c r="Q873" s="12"/>
    </row>
    <row r="874" ht="12.75">
      <c r="Q874" s="12"/>
    </row>
    <row r="875" ht="12.75">
      <c r="Q875" s="12"/>
    </row>
    <row r="876" ht="12.75">
      <c r="Q876" s="12"/>
    </row>
    <row r="877" ht="12.75">
      <c r="Q877" s="12"/>
    </row>
    <row r="878" ht="12.75">
      <c r="Q878" s="12"/>
    </row>
    <row r="879" ht="12.75">
      <c r="Q879" s="12"/>
    </row>
    <row r="880" ht="12.75">
      <c r="Q880" s="12"/>
    </row>
    <row r="881" ht="12.75">
      <c r="Q881" s="12"/>
    </row>
    <row r="882" ht="12.75">
      <c r="Q882" s="12"/>
    </row>
    <row r="883" ht="12.75">
      <c r="Q883" s="12"/>
    </row>
    <row r="884" ht="12.75">
      <c r="Q884" s="12"/>
    </row>
    <row r="885" ht="12.75">
      <c r="Q885" s="12"/>
    </row>
    <row r="886" ht="12.75">
      <c r="Q886" s="12"/>
    </row>
    <row r="887" ht="12.75">
      <c r="Q887" s="12"/>
    </row>
    <row r="888" ht="12.75">
      <c r="Q888" s="12"/>
    </row>
    <row r="889" ht="12.75">
      <c r="Q889" s="12"/>
    </row>
    <row r="890" ht="12.75">
      <c r="Q890" s="12"/>
    </row>
    <row r="891" ht="12.75">
      <c r="Q891" s="12"/>
    </row>
    <row r="892" ht="12.75">
      <c r="Q892" s="12"/>
    </row>
    <row r="893" ht="12.75">
      <c r="Q893" s="12"/>
    </row>
    <row r="894" ht="12.75">
      <c r="Q894" s="12"/>
    </row>
    <row r="895" ht="12.75">
      <c r="Q895" s="12"/>
    </row>
    <row r="896" ht="12.75">
      <c r="Q896" s="12"/>
    </row>
    <row r="897" ht="12.75">
      <c r="Q897" s="12"/>
    </row>
    <row r="898" ht="12.75">
      <c r="Q898" s="12"/>
    </row>
    <row r="899" ht="12.75">
      <c r="Q899" s="12"/>
    </row>
    <row r="900" ht="12.75">
      <c r="Q900" s="12"/>
    </row>
    <row r="901" ht="12.75">
      <c r="Q901" s="12"/>
    </row>
    <row r="902" ht="12.75">
      <c r="Q902" s="12"/>
    </row>
    <row r="903" ht="12.75">
      <c r="Q903" s="12"/>
    </row>
    <row r="904" ht="12.75">
      <c r="Q904" s="12"/>
    </row>
    <row r="905" ht="12.75">
      <c r="Q905" s="12"/>
    </row>
    <row r="906" ht="12.75">
      <c r="Q906" s="12"/>
    </row>
    <row r="907" ht="12.75">
      <c r="Q907" s="12"/>
    </row>
    <row r="908" ht="12.75">
      <c r="Q908" s="12"/>
    </row>
    <row r="909" ht="12.75">
      <c r="Q909" s="12"/>
    </row>
    <row r="910" ht="12.75">
      <c r="Q910" s="12"/>
    </row>
    <row r="911" ht="12.75">
      <c r="Q911" s="12"/>
    </row>
    <row r="912" ht="12.75">
      <c r="Q912" s="12"/>
    </row>
    <row r="913" ht="12.75">
      <c r="Q913" s="12"/>
    </row>
    <row r="914" ht="12.75">
      <c r="Q914" s="12"/>
    </row>
    <row r="915" ht="12.75">
      <c r="Q915" s="12"/>
    </row>
    <row r="916" ht="12.75">
      <c r="Q916" s="12"/>
    </row>
    <row r="917" ht="12.75">
      <c r="Q917" s="12"/>
    </row>
    <row r="918" ht="12.75">
      <c r="Q918" s="12"/>
    </row>
    <row r="919" ht="12.75">
      <c r="Q919" s="12"/>
    </row>
    <row r="920" ht="12.75">
      <c r="Q920" s="12"/>
    </row>
    <row r="921" ht="12.75">
      <c r="Q921" s="12"/>
    </row>
    <row r="922" ht="12.75">
      <c r="Q922" s="12"/>
    </row>
    <row r="923" ht="12.75">
      <c r="Q923" s="12"/>
    </row>
    <row r="924" ht="12.75">
      <c r="Q924" s="12"/>
    </row>
    <row r="925" ht="12.75">
      <c r="Q925" s="12"/>
    </row>
    <row r="926" ht="12.75">
      <c r="Q926" s="12"/>
    </row>
    <row r="927" ht="12.75">
      <c r="Q927" s="12"/>
    </row>
    <row r="928" ht="12.75">
      <c r="Q928" s="12"/>
    </row>
    <row r="929" ht="12.75">
      <c r="Q929" s="12"/>
    </row>
    <row r="930" ht="12.75">
      <c r="Q930" s="12"/>
    </row>
    <row r="931" ht="12.75">
      <c r="Q931" s="12"/>
    </row>
    <row r="932" ht="12.75">
      <c r="Q932" s="12"/>
    </row>
    <row r="933" ht="12.75">
      <c r="Q933" s="12"/>
    </row>
    <row r="934" ht="12.75">
      <c r="Q934" s="12"/>
    </row>
    <row r="935" ht="12.75">
      <c r="Q935" s="12"/>
    </row>
    <row r="936" ht="12.75">
      <c r="Q936" s="12"/>
    </row>
    <row r="937" ht="12.75">
      <c r="Q937" s="12"/>
    </row>
    <row r="938" ht="12.75">
      <c r="Q938" s="12"/>
    </row>
    <row r="939" ht="12.75">
      <c r="Q939" s="12"/>
    </row>
    <row r="940" ht="12.75">
      <c r="Q940" s="12"/>
    </row>
    <row r="941" ht="12.75">
      <c r="Q941" s="12"/>
    </row>
    <row r="942" ht="12.75">
      <c r="Q942" s="12"/>
    </row>
    <row r="943" ht="12.75">
      <c r="Q943" s="12"/>
    </row>
    <row r="944" ht="12.75">
      <c r="Q944" s="12"/>
    </row>
    <row r="945" ht="12.75">
      <c r="Q945" s="12"/>
    </row>
    <row r="946" ht="12.75">
      <c r="Q946" s="12"/>
    </row>
    <row r="947" ht="12.75">
      <c r="Q947" s="12"/>
    </row>
    <row r="948" ht="12.75">
      <c r="Q948" s="12"/>
    </row>
    <row r="949" ht="12.75">
      <c r="Q949" s="12"/>
    </row>
    <row r="950" ht="12.75">
      <c r="Q950" s="12"/>
    </row>
    <row r="951" ht="12.75">
      <c r="Q951" s="12"/>
    </row>
    <row r="952" ht="12.75">
      <c r="Q952" s="12"/>
    </row>
    <row r="953" ht="12.75">
      <c r="Q953" s="12"/>
    </row>
    <row r="954" ht="12.75">
      <c r="Q954" s="12"/>
    </row>
    <row r="955" ht="12.75">
      <c r="Q955" s="12"/>
    </row>
    <row r="956" ht="12.75">
      <c r="Q956" s="12"/>
    </row>
    <row r="957" ht="12.75">
      <c r="Q957" s="12"/>
    </row>
    <row r="958" ht="12.75">
      <c r="Q958" s="12"/>
    </row>
    <row r="959" ht="12.75">
      <c r="Q959" s="12"/>
    </row>
    <row r="960" ht="12.75">
      <c r="Q960" s="12"/>
    </row>
    <row r="961" ht="12.75">
      <c r="Q961" s="12"/>
    </row>
    <row r="962" ht="12.75">
      <c r="Q962" s="12"/>
    </row>
    <row r="963" ht="12.75">
      <c r="Q963" s="12"/>
    </row>
    <row r="964" ht="12.75">
      <c r="Q964" s="12"/>
    </row>
    <row r="965" ht="12.75">
      <c r="Q965" s="12"/>
    </row>
    <row r="966" ht="12.75">
      <c r="Q966" s="12"/>
    </row>
    <row r="967" ht="12.75">
      <c r="Q967" s="12"/>
    </row>
    <row r="968" ht="12.75">
      <c r="Q968" s="12"/>
    </row>
    <row r="969" ht="12.75">
      <c r="Q969" s="12"/>
    </row>
    <row r="970" ht="12.75">
      <c r="Q970" s="12"/>
    </row>
    <row r="971" ht="12.75">
      <c r="Q971" s="12"/>
    </row>
    <row r="972" ht="12.75">
      <c r="Q972" s="12"/>
    </row>
    <row r="973" ht="12.75">
      <c r="Q973" s="12"/>
    </row>
    <row r="974" ht="12.75">
      <c r="Q974" s="12"/>
    </row>
    <row r="975" ht="12.75">
      <c r="Q975" s="12"/>
    </row>
    <row r="976" ht="12.75">
      <c r="Q976" s="12"/>
    </row>
    <row r="977" ht="12.75">
      <c r="Q977" s="12"/>
    </row>
    <row r="978" ht="12.75">
      <c r="Q978" s="12"/>
    </row>
    <row r="979" ht="12.75">
      <c r="Q979" s="12"/>
    </row>
    <row r="980" ht="12.75">
      <c r="Q980" s="12"/>
    </row>
    <row r="981" ht="12.75">
      <c r="Q981" s="12"/>
    </row>
    <row r="982" ht="12.75">
      <c r="Q982" s="12"/>
    </row>
    <row r="983" ht="12.75">
      <c r="Q983" s="12"/>
    </row>
    <row r="984" ht="12.75">
      <c r="Q984" s="12"/>
    </row>
    <row r="985" ht="12.75">
      <c r="Q985" s="12"/>
    </row>
    <row r="986" ht="12.75">
      <c r="Q986" s="12"/>
    </row>
    <row r="987" ht="12.75">
      <c r="Q987" s="12"/>
    </row>
    <row r="988" ht="12.75">
      <c r="Q988" s="12"/>
    </row>
    <row r="989" ht="12.75">
      <c r="Q989" s="12"/>
    </row>
    <row r="990" ht="12.75">
      <c r="Q990" s="12"/>
    </row>
    <row r="991" ht="12.75">
      <c r="Q991" s="12"/>
    </row>
    <row r="992" ht="12.75">
      <c r="Q992" s="12"/>
    </row>
    <row r="993" ht="12.75">
      <c r="Q993" s="12"/>
    </row>
    <row r="994" ht="12.75">
      <c r="Q994" s="12"/>
    </row>
    <row r="995" ht="12.75">
      <c r="Q995" s="12"/>
    </row>
    <row r="996" ht="12.75">
      <c r="Q996" s="12"/>
    </row>
    <row r="997" ht="12.75">
      <c r="Q997" s="12"/>
    </row>
    <row r="998" ht="12.75">
      <c r="Q998" s="12"/>
    </row>
    <row r="999" ht="12.75">
      <c r="Q999" s="12"/>
    </row>
    <row r="1000" ht="12.75">
      <c r="Q1000" s="12"/>
    </row>
    <row r="1001" ht="12.75">
      <c r="Q1001" s="12"/>
    </row>
    <row r="1002" ht="12.75">
      <c r="Q1002" s="12"/>
    </row>
    <row r="1003" ht="12.75">
      <c r="Q1003" s="12"/>
    </row>
    <row r="1004" ht="12.75">
      <c r="Q1004" s="12"/>
    </row>
    <row r="1005" ht="12.75">
      <c r="Q1005" s="12"/>
    </row>
    <row r="1006" ht="12.75">
      <c r="Q1006" s="12"/>
    </row>
    <row r="1007" ht="12.75">
      <c r="Q1007" s="12"/>
    </row>
    <row r="1008" ht="12.75">
      <c r="Q1008" s="12"/>
    </row>
    <row r="1009" ht="12.75">
      <c r="Q1009" s="12"/>
    </row>
    <row r="1010" ht="12.75">
      <c r="Q1010" s="12"/>
    </row>
    <row r="1011" ht="12.75">
      <c r="Q1011" s="12"/>
    </row>
    <row r="1012" ht="12.75">
      <c r="Q1012" s="12"/>
    </row>
    <row r="1013" ht="12.75">
      <c r="Q1013" s="12"/>
    </row>
    <row r="1014" ht="12.75">
      <c r="Q1014" s="12"/>
    </row>
    <row r="1015" ht="12.75">
      <c r="Q1015" s="12"/>
    </row>
    <row r="1016" ht="12.75">
      <c r="Q1016" s="12"/>
    </row>
    <row r="1017" ht="12.75">
      <c r="Q1017" s="12"/>
    </row>
    <row r="1018" ht="12.75">
      <c r="Q1018" s="12"/>
    </row>
    <row r="1019" ht="12.75">
      <c r="Q1019" s="12"/>
    </row>
    <row r="1020" ht="12.75">
      <c r="Q1020" s="12"/>
    </row>
    <row r="1021" ht="12.75">
      <c r="Q1021" s="12"/>
    </row>
    <row r="1022" ht="12.75">
      <c r="Q1022" s="12"/>
    </row>
    <row r="1023" ht="12.75">
      <c r="Q1023" s="12"/>
    </row>
    <row r="1024" ht="12.75">
      <c r="Q1024" s="12"/>
    </row>
    <row r="1025" ht="12.75">
      <c r="Q1025" s="12"/>
    </row>
    <row r="1026" ht="12.75">
      <c r="Q1026" s="12"/>
    </row>
    <row r="1027" ht="12.75">
      <c r="Q1027" s="12"/>
    </row>
    <row r="1028" ht="12.75">
      <c r="Q1028" s="12"/>
    </row>
    <row r="1029" ht="12.75">
      <c r="Q1029" s="12"/>
    </row>
    <row r="1030" ht="12.75">
      <c r="Q1030" s="12"/>
    </row>
    <row r="1031" ht="12.75">
      <c r="Q1031" s="12"/>
    </row>
    <row r="1032" ht="12.75">
      <c r="Q1032" s="12"/>
    </row>
    <row r="1033" ht="12.75">
      <c r="Q1033" s="12"/>
    </row>
    <row r="1034" ht="12.75">
      <c r="Q1034" s="12"/>
    </row>
    <row r="1035" ht="12.75">
      <c r="Q1035" s="12"/>
    </row>
    <row r="1036" ht="12.75">
      <c r="Q1036" s="12"/>
    </row>
    <row r="1037" ht="12.75">
      <c r="Q1037" s="12"/>
    </row>
    <row r="1038" ht="12.75">
      <c r="Q1038" s="12"/>
    </row>
    <row r="1039" ht="12.75">
      <c r="Q1039" s="12"/>
    </row>
    <row r="1040" ht="12.75">
      <c r="Q1040" s="12"/>
    </row>
    <row r="1041" ht="12.75">
      <c r="Q1041" s="12"/>
    </row>
    <row r="1042" ht="12.75">
      <c r="Q1042" s="12"/>
    </row>
    <row r="1043" ht="12.75">
      <c r="Q1043" s="12"/>
    </row>
    <row r="1044" ht="12.75">
      <c r="Q1044" s="12"/>
    </row>
    <row r="1045" ht="12.75">
      <c r="Q1045" s="12"/>
    </row>
    <row r="1046" ht="12.75">
      <c r="Q1046" s="12"/>
    </row>
    <row r="1047" ht="12.75">
      <c r="Q1047" s="12"/>
    </row>
    <row r="1048" ht="12.75">
      <c r="Q1048" s="12"/>
    </row>
    <row r="1049" ht="12.75">
      <c r="Q1049" s="12"/>
    </row>
    <row r="1050" ht="12.75">
      <c r="Q1050" s="12"/>
    </row>
    <row r="1051" ht="12.75">
      <c r="Q1051" s="12"/>
    </row>
    <row r="1052" ht="12.75">
      <c r="Q1052" s="12"/>
    </row>
    <row r="1053" ht="12.75">
      <c r="Q1053" s="12"/>
    </row>
    <row r="1054" ht="12.75">
      <c r="Q1054" s="12"/>
    </row>
    <row r="1055" ht="12.75">
      <c r="Q1055" s="12"/>
    </row>
    <row r="1056" ht="12.75">
      <c r="Q1056" s="12"/>
    </row>
    <row r="1057" ht="12.75">
      <c r="Q1057" s="12"/>
    </row>
    <row r="1058" ht="12.75">
      <c r="Q1058" s="12"/>
    </row>
    <row r="1059" ht="12.75">
      <c r="Q1059" s="12"/>
    </row>
    <row r="1060" ht="12.75">
      <c r="Q1060" s="12"/>
    </row>
    <row r="1061" ht="12.75">
      <c r="Q1061" s="12"/>
    </row>
    <row r="1062" ht="12.75">
      <c r="Q1062" s="12"/>
    </row>
    <row r="1063" ht="12.75">
      <c r="Q1063" s="12"/>
    </row>
    <row r="1064" ht="12.75">
      <c r="Q1064" s="12"/>
    </row>
    <row r="1065" ht="12.75">
      <c r="Q1065" s="12"/>
    </row>
    <row r="1066" ht="12.75">
      <c r="Q1066" s="12"/>
    </row>
    <row r="1067" ht="12.75">
      <c r="Q1067" s="12"/>
    </row>
    <row r="1068" ht="12.75">
      <c r="Q1068" s="12"/>
    </row>
    <row r="1069" ht="12.75">
      <c r="Q1069" s="12"/>
    </row>
    <row r="1070" ht="12.75">
      <c r="Q1070" s="12"/>
    </row>
    <row r="1071" ht="12.75">
      <c r="Q1071" s="12"/>
    </row>
    <row r="1072" ht="12.75">
      <c r="Q1072" s="12"/>
    </row>
    <row r="1073" ht="12.75">
      <c r="Q1073" s="12"/>
    </row>
    <row r="1074" ht="12.75">
      <c r="Q1074" s="12"/>
    </row>
    <row r="1075" ht="12.75">
      <c r="Q1075" s="12"/>
    </row>
    <row r="1076" ht="12.75">
      <c r="Q1076" s="12"/>
    </row>
    <row r="1077" ht="12.75">
      <c r="Q1077" s="12"/>
    </row>
    <row r="1078" ht="12.75">
      <c r="Q1078" s="12"/>
    </row>
    <row r="1079" ht="12.75">
      <c r="Q1079" s="12"/>
    </row>
    <row r="1080" ht="12.75">
      <c r="Q1080" s="12"/>
    </row>
    <row r="1081" ht="12.75">
      <c r="Q1081" s="12"/>
    </row>
    <row r="1082" ht="12.75">
      <c r="Q1082" s="12"/>
    </row>
    <row r="1083" ht="12.75">
      <c r="Q1083" s="12"/>
    </row>
    <row r="1084" ht="12.75">
      <c r="Q1084" s="12"/>
    </row>
    <row r="1085" ht="12.75">
      <c r="Q1085" s="12"/>
    </row>
    <row r="1086" ht="12.75">
      <c r="Q1086" s="12"/>
    </row>
    <row r="1087" ht="12.75">
      <c r="Q1087" s="12"/>
    </row>
    <row r="1088" ht="12.75">
      <c r="Q1088" s="12"/>
    </row>
    <row r="1089" ht="12.75">
      <c r="Q1089" s="12"/>
    </row>
    <row r="1090" ht="12.75">
      <c r="Q1090" s="12"/>
    </row>
    <row r="1091" ht="12.75">
      <c r="Q1091" s="12"/>
    </row>
    <row r="1092" ht="12.75">
      <c r="Q1092" s="12"/>
    </row>
    <row r="1093" ht="12.75">
      <c r="Q1093" s="12"/>
    </row>
    <row r="1094" ht="12.75">
      <c r="Q1094" s="12"/>
    </row>
    <row r="1095" ht="12.75">
      <c r="Q1095" s="12"/>
    </row>
    <row r="1096" ht="12.75">
      <c r="Q1096" s="12"/>
    </row>
    <row r="1097" ht="12.75">
      <c r="Q1097" s="12"/>
    </row>
    <row r="1098" ht="12.75">
      <c r="Q1098" s="12"/>
    </row>
    <row r="1099" ht="12.75">
      <c r="Q1099" s="12"/>
    </row>
    <row r="1100" ht="12.75">
      <c r="Q1100" s="12"/>
    </row>
    <row r="1101" ht="12.75">
      <c r="Q1101" s="12"/>
    </row>
    <row r="1102" ht="12.75">
      <c r="Q1102" s="12"/>
    </row>
    <row r="1103" ht="12.75">
      <c r="Q1103" s="12"/>
    </row>
    <row r="1104" ht="12.75">
      <c r="Q1104" s="12"/>
    </row>
    <row r="1105" ht="12.75">
      <c r="Q1105" s="12"/>
    </row>
    <row r="1106" ht="12.75">
      <c r="Q1106" s="12"/>
    </row>
    <row r="1107" ht="12.75">
      <c r="Q1107" s="12"/>
    </row>
    <row r="1108" ht="12.75">
      <c r="Q1108" s="12"/>
    </row>
    <row r="1109" ht="12.75">
      <c r="Q1109" s="12"/>
    </row>
    <row r="1110" ht="12.75">
      <c r="Q1110" s="12"/>
    </row>
    <row r="1111" ht="12.75">
      <c r="Q1111" s="12"/>
    </row>
    <row r="1112" ht="12.75">
      <c r="Q1112" s="12"/>
    </row>
    <row r="1113" ht="12.75">
      <c r="Q1113" s="12"/>
    </row>
    <row r="1114" ht="12.75">
      <c r="Q1114" s="12"/>
    </row>
    <row r="1115" ht="12.75">
      <c r="Q1115" s="12"/>
    </row>
    <row r="1116" ht="12.75">
      <c r="Q1116" s="12"/>
    </row>
    <row r="1117" ht="12.75">
      <c r="Q1117" s="12"/>
    </row>
    <row r="1118" ht="12.75">
      <c r="Q1118" s="12"/>
    </row>
    <row r="1119" ht="12.75">
      <c r="Q1119" s="12"/>
    </row>
    <row r="1120" ht="12.75">
      <c r="Q1120" s="12"/>
    </row>
    <row r="1121" ht="12.75">
      <c r="Q1121" s="12"/>
    </row>
    <row r="1122" ht="12.75">
      <c r="Q1122" s="12"/>
    </row>
    <row r="1123" ht="12.75">
      <c r="Q1123" s="12"/>
    </row>
    <row r="1124" ht="12.75">
      <c r="Q1124" s="12"/>
    </row>
    <row r="1125" ht="12.75">
      <c r="Q1125" s="12"/>
    </row>
    <row r="1126" ht="12.75">
      <c r="Q1126" s="12"/>
    </row>
    <row r="1127" ht="12.75">
      <c r="Q1127" s="12"/>
    </row>
    <row r="1128" ht="12.75">
      <c r="Q1128" s="12"/>
    </row>
    <row r="1129" ht="12.75">
      <c r="Q1129" s="12"/>
    </row>
    <row r="1130" ht="12.75">
      <c r="Q1130" s="12"/>
    </row>
    <row r="1131" ht="12.75">
      <c r="Q1131" s="12"/>
    </row>
    <row r="1132" ht="12.75">
      <c r="Q1132" s="12"/>
    </row>
    <row r="1133" ht="12.75">
      <c r="Q1133" s="12"/>
    </row>
    <row r="1134" ht="12.75">
      <c r="Q1134" s="12"/>
    </row>
    <row r="1135" ht="12.75">
      <c r="Q1135" s="12"/>
    </row>
    <row r="1136" ht="12.75">
      <c r="Q1136" s="12"/>
    </row>
    <row r="1137" ht="12.75">
      <c r="Q1137" s="12"/>
    </row>
    <row r="1138" ht="12.75">
      <c r="Q1138" s="12"/>
    </row>
    <row r="1139" ht="12.75">
      <c r="Q1139" s="12"/>
    </row>
    <row r="1140" ht="12.75">
      <c r="Q1140" s="12"/>
    </row>
    <row r="1141" ht="12.75">
      <c r="Q1141" s="12"/>
    </row>
    <row r="1142" ht="12.75">
      <c r="Q1142" s="12"/>
    </row>
    <row r="1143" ht="12.75">
      <c r="Q1143" s="12"/>
    </row>
    <row r="1144" ht="12.75">
      <c r="Q1144" s="12"/>
    </row>
    <row r="1145" ht="12.75">
      <c r="Q1145" s="12"/>
    </row>
    <row r="1146" ht="12.75">
      <c r="Q1146" s="12"/>
    </row>
    <row r="1147" ht="12.75">
      <c r="Q1147" s="12"/>
    </row>
    <row r="1148" ht="12.75">
      <c r="Q1148" s="12"/>
    </row>
    <row r="1149" ht="12.75">
      <c r="Q1149" s="12"/>
    </row>
    <row r="1150" ht="12.75">
      <c r="Q1150" s="12"/>
    </row>
    <row r="1151" ht="12.75">
      <c r="Q1151" s="12"/>
    </row>
    <row r="1152" ht="12.75">
      <c r="Q1152" s="12"/>
    </row>
    <row r="1153" ht="12.75">
      <c r="Q1153" s="12"/>
    </row>
    <row r="1154" ht="12.75">
      <c r="Q1154" s="12"/>
    </row>
    <row r="1155" ht="12.75">
      <c r="Q1155" s="12"/>
    </row>
    <row r="1156" ht="12.75">
      <c r="Q1156" s="12"/>
    </row>
    <row r="1157" ht="12.75">
      <c r="Q1157" s="12"/>
    </row>
    <row r="1158" ht="12.75">
      <c r="Q1158" s="12"/>
    </row>
    <row r="1159" ht="12.75">
      <c r="Q1159" s="12"/>
    </row>
    <row r="1160" ht="12.75">
      <c r="Q1160" s="12"/>
    </row>
    <row r="1161" ht="12.75">
      <c r="Q1161" s="12"/>
    </row>
    <row r="1162" ht="12.75">
      <c r="Q1162" s="12"/>
    </row>
    <row r="1163" ht="12.75">
      <c r="Q1163" s="12"/>
    </row>
    <row r="1164" ht="12.75">
      <c r="Q1164" s="12"/>
    </row>
    <row r="1165" ht="12.75">
      <c r="Q1165" s="12"/>
    </row>
    <row r="1166" ht="12.75">
      <c r="Q1166" s="12"/>
    </row>
    <row r="1167" ht="12.75">
      <c r="Q1167" s="12"/>
    </row>
    <row r="1168" ht="12.75">
      <c r="Q1168" s="12"/>
    </row>
    <row r="1169" ht="12.75">
      <c r="Q1169" s="12"/>
    </row>
    <row r="1170" ht="12.75">
      <c r="Q1170" s="12"/>
    </row>
    <row r="1171" ht="12.75">
      <c r="Q1171" s="12"/>
    </row>
    <row r="1172" ht="12.75">
      <c r="Q1172" s="12"/>
    </row>
    <row r="1173" ht="12.75">
      <c r="Q1173" s="12"/>
    </row>
    <row r="1174" ht="12.75">
      <c r="Q1174" s="12"/>
    </row>
    <row r="1175" ht="12.75">
      <c r="Q1175" s="12"/>
    </row>
    <row r="1176" ht="12.75">
      <c r="Q1176" s="12"/>
    </row>
    <row r="1177" ht="12.75">
      <c r="Q1177" s="12"/>
    </row>
    <row r="1178" ht="12.75">
      <c r="Q1178" s="12"/>
    </row>
    <row r="1179" ht="12.75">
      <c r="Q1179" s="12"/>
    </row>
    <row r="1180" ht="12.75">
      <c r="Q1180" s="12"/>
    </row>
    <row r="1181" ht="12.75">
      <c r="Q1181" s="12"/>
    </row>
    <row r="1182" ht="12.75">
      <c r="Q1182" s="12"/>
    </row>
    <row r="1183" ht="12.75">
      <c r="Q1183" s="12"/>
    </row>
    <row r="1184" ht="12.75">
      <c r="Q1184" s="12"/>
    </row>
    <row r="1185" ht="12.75">
      <c r="Q1185" s="12"/>
    </row>
    <row r="1186" ht="12.75">
      <c r="Q1186" s="12"/>
    </row>
    <row r="1187" ht="12.75">
      <c r="Q1187" s="12"/>
    </row>
    <row r="1188" ht="12.75">
      <c r="Q1188" s="12"/>
    </row>
    <row r="1189" ht="12.75">
      <c r="Q1189" s="12"/>
    </row>
    <row r="1190" ht="12.75">
      <c r="Q1190" s="12"/>
    </row>
    <row r="1191" ht="12.75">
      <c r="Q1191" s="12"/>
    </row>
    <row r="1192" ht="12.75">
      <c r="Q1192" s="12"/>
    </row>
    <row r="1193" ht="12.75">
      <c r="Q1193" s="12"/>
    </row>
    <row r="1194" ht="12.75">
      <c r="Q1194" s="12"/>
    </row>
    <row r="1195" ht="12.75">
      <c r="Q1195" s="12"/>
    </row>
    <row r="1196" ht="12.75">
      <c r="Q1196" s="12"/>
    </row>
    <row r="1197" ht="12.75">
      <c r="Q1197" s="12"/>
    </row>
    <row r="1198" ht="12.75">
      <c r="Q1198" s="12"/>
    </row>
    <row r="1199" ht="12.75">
      <c r="Q1199" s="12"/>
    </row>
    <row r="1200" ht="12.75">
      <c r="Q1200" s="12"/>
    </row>
    <row r="1201" ht="12.75">
      <c r="Q1201" s="12"/>
    </row>
    <row r="1202" ht="12.75">
      <c r="Q1202" s="12"/>
    </row>
    <row r="1203" ht="12.75">
      <c r="Q1203" s="12"/>
    </row>
    <row r="1204" ht="12.75">
      <c r="Q1204" s="12"/>
    </row>
    <row r="1205" ht="12.75">
      <c r="Q1205" s="12"/>
    </row>
    <row r="1206" ht="12.75">
      <c r="Q1206" s="12"/>
    </row>
    <row r="1207" ht="12.75">
      <c r="Q1207" s="12"/>
    </row>
    <row r="1208" ht="12.75">
      <c r="Q1208" s="12"/>
    </row>
    <row r="1209" ht="12.75">
      <c r="Q1209" s="12"/>
    </row>
    <row r="1210" ht="12.75">
      <c r="Q1210" s="12"/>
    </row>
    <row r="1211" ht="12.75">
      <c r="Q1211" s="12"/>
    </row>
    <row r="1212" ht="12.75">
      <c r="Q1212" s="12"/>
    </row>
    <row r="1213" ht="12.75">
      <c r="Q1213" s="12"/>
    </row>
    <row r="1214" ht="12.75">
      <c r="Q1214" s="12"/>
    </row>
    <row r="1215" ht="12.75">
      <c r="Q1215" s="12"/>
    </row>
    <row r="1216" ht="12.75">
      <c r="Q1216" s="12"/>
    </row>
    <row r="1217" ht="12.75">
      <c r="Q1217" s="12"/>
    </row>
    <row r="1218" ht="12.75">
      <c r="Q1218" s="12"/>
    </row>
    <row r="1219" ht="12.75">
      <c r="Q1219" s="12"/>
    </row>
    <row r="1220" ht="12.75">
      <c r="Q1220" s="12"/>
    </row>
    <row r="1221" ht="12.75">
      <c r="Q1221" s="12"/>
    </row>
    <row r="1222" ht="12.75">
      <c r="Q1222" s="12"/>
    </row>
    <row r="1223" ht="12.75">
      <c r="Q1223" s="12"/>
    </row>
    <row r="1224" ht="12.75">
      <c r="Q1224" s="12"/>
    </row>
    <row r="1225" ht="12.75">
      <c r="Q1225" s="12"/>
    </row>
    <row r="1226" ht="12.75">
      <c r="Q1226" s="12"/>
    </row>
    <row r="1227" ht="12.75">
      <c r="Q1227" s="12"/>
    </row>
    <row r="1228" ht="12.75">
      <c r="Q1228" s="12"/>
    </row>
    <row r="1229" ht="12.75">
      <c r="Q1229" s="12"/>
    </row>
    <row r="1230" ht="12.75">
      <c r="Q1230" s="12"/>
    </row>
    <row r="1231" ht="12.75">
      <c r="Q1231" s="12"/>
    </row>
    <row r="1232" ht="12.75">
      <c r="Q1232" s="12"/>
    </row>
    <row r="1233" ht="12.75">
      <c r="Q1233" s="12"/>
    </row>
    <row r="1234" ht="12.75">
      <c r="Q1234" s="12"/>
    </row>
    <row r="1235" ht="12.75">
      <c r="Q1235" s="12"/>
    </row>
    <row r="1236" ht="12.75">
      <c r="Q1236" s="12"/>
    </row>
    <row r="1237" ht="12.75">
      <c r="Q1237" s="12"/>
    </row>
    <row r="1238" ht="12.75">
      <c r="Q1238" s="12"/>
    </row>
    <row r="1239" ht="12.75">
      <c r="Q1239" s="12"/>
    </row>
    <row r="1240" ht="12.75">
      <c r="Q1240" s="12"/>
    </row>
    <row r="1241" ht="12.75">
      <c r="Q1241" s="12"/>
    </row>
    <row r="1242" ht="12.75">
      <c r="Q1242" s="12"/>
    </row>
    <row r="1243" ht="12.75">
      <c r="Q1243" s="12"/>
    </row>
    <row r="1244" ht="12.75">
      <c r="Q1244" s="12"/>
    </row>
    <row r="1245" ht="12.75">
      <c r="Q1245" s="12"/>
    </row>
    <row r="1246" ht="12.75">
      <c r="Q1246" s="12"/>
    </row>
    <row r="1247" ht="12.75">
      <c r="Q1247" s="12"/>
    </row>
    <row r="1248" ht="12.75">
      <c r="Q1248" s="12"/>
    </row>
    <row r="1249" ht="12.75">
      <c r="Q1249" s="12"/>
    </row>
    <row r="1250" ht="12.75">
      <c r="Q1250" s="12"/>
    </row>
    <row r="1251" ht="12.75">
      <c r="Q1251" s="12"/>
    </row>
    <row r="1252" ht="12.75">
      <c r="Q1252" s="12"/>
    </row>
    <row r="1253" ht="12.75">
      <c r="Q1253" s="12"/>
    </row>
    <row r="1254" ht="12.75">
      <c r="Q1254" s="12"/>
    </row>
    <row r="1255" ht="12.75">
      <c r="Q1255" s="12"/>
    </row>
    <row r="1256" ht="12.75">
      <c r="Q1256" s="12"/>
    </row>
    <row r="1257" ht="12.75">
      <c r="Q1257" s="12"/>
    </row>
    <row r="1258" ht="12.75">
      <c r="Q1258" s="12"/>
    </row>
    <row r="1259" ht="12.75">
      <c r="Q1259" s="12"/>
    </row>
    <row r="1260" ht="12.75">
      <c r="Q1260" s="12"/>
    </row>
    <row r="1261" ht="12.75">
      <c r="Q1261" s="12"/>
    </row>
    <row r="1262" ht="12.75">
      <c r="Q1262" s="12"/>
    </row>
    <row r="1263" ht="12.75">
      <c r="Q1263" s="12"/>
    </row>
    <row r="1264" ht="12.75">
      <c r="Q1264" s="12"/>
    </row>
    <row r="1265" ht="12.75">
      <c r="Q1265" s="12"/>
    </row>
    <row r="1266" ht="12.75">
      <c r="Q1266" s="12"/>
    </row>
    <row r="1267" ht="12.75">
      <c r="Q1267" s="12"/>
    </row>
    <row r="1268" ht="12.75">
      <c r="Q1268" s="12"/>
    </row>
    <row r="1269" ht="12.75">
      <c r="Q1269" s="12"/>
    </row>
    <row r="1270" ht="12.75">
      <c r="Q1270" s="12"/>
    </row>
    <row r="1271" ht="12.75">
      <c r="Q1271" s="12"/>
    </row>
    <row r="1272" ht="12.75">
      <c r="Q1272" s="12"/>
    </row>
    <row r="1273" ht="12.75">
      <c r="Q1273" s="12"/>
    </row>
    <row r="1274" ht="12.75">
      <c r="Q1274" s="12"/>
    </row>
    <row r="1275" ht="12.75">
      <c r="Q1275" s="12"/>
    </row>
    <row r="1276" ht="12.75">
      <c r="Q1276" s="12"/>
    </row>
    <row r="1277" ht="12.75">
      <c r="Q1277" s="12"/>
    </row>
    <row r="1278" ht="12.75">
      <c r="Q1278" s="12"/>
    </row>
    <row r="1279" ht="12.75">
      <c r="Q1279" s="12"/>
    </row>
    <row r="1280" ht="12.75">
      <c r="Q1280" s="12"/>
    </row>
    <row r="1281" ht="12.75">
      <c r="Q1281" s="12"/>
    </row>
    <row r="1282" ht="12.75">
      <c r="Q1282" s="12"/>
    </row>
    <row r="1283" ht="12.75">
      <c r="Q1283" s="12"/>
    </row>
    <row r="1284" ht="12.75">
      <c r="Q1284" s="12"/>
    </row>
    <row r="1285" ht="12.75">
      <c r="Q1285" s="12"/>
    </row>
    <row r="1286" ht="12.75">
      <c r="Q1286" s="12"/>
    </row>
    <row r="1287" ht="12.75">
      <c r="Q1287" s="12"/>
    </row>
    <row r="1288" ht="12.75">
      <c r="Q1288" s="12"/>
    </row>
    <row r="1289" ht="12.75">
      <c r="Q1289" s="12"/>
    </row>
    <row r="1290" ht="12.75">
      <c r="Q1290" s="12"/>
    </row>
    <row r="1291" ht="12.75">
      <c r="Q1291" s="12"/>
    </row>
    <row r="1292" ht="12.75">
      <c r="Q1292" s="12"/>
    </row>
    <row r="1293" ht="12.75">
      <c r="Q1293" s="12"/>
    </row>
    <row r="1294" ht="12.75">
      <c r="Q1294" s="12"/>
    </row>
    <row r="1295" ht="12.75">
      <c r="Q1295" s="12"/>
    </row>
    <row r="1296" ht="12.75">
      <c r="Q1296" s="12"/>
    </row>
    <row r="1297" ht="12.75">
      <c r="Q1297" s="12"/>
    </row>
    <row r="1298" ht="12.75">
      <c r="Q1298" s="12"/>
    </row>
    <row r="1299" ht="12.75">
      <c r="Q1299" s="12"/>
    </row>
    <row r="1300" ht="12.75">
      <c r="Q1300" s="12"/>
    </row>
    <row r="1301" ht="12.75">
      <c r="Q1301" s="12"/>
    </row>
    <row r="1302" ht="12.75">
      <c r="Q1302" s="12"/>
    </row>
    <row r="1303" ht="12.75">
      <c r="Q1303" s="12"/>
    </row>
    <row r="1304" ht="12.75">
      <c r="Q1304" s="12"/>
    </row>
    <row r="1305" ht="12.75">
      <c r="Q1305" s="12"/>
    </row>
    <row r="1306" ht="12.75">
      <c r="Q1306" s="12"/>
    </row>
    <row r="1307" ht="12.75">
      <c r="Q1307" s="12"/>
    </row>
    <row r="1308" ht="12.75">
      <c r="Q1308" s="12"/>
    </row>
    <row r="1309" ht="12.75">
      <c r="Q1309" s="12"/>
    </row>
    <row r="1310" ht="12.75">
      <c r="Q1310" s="12"/>
    </row>
    <row r="1311" ht="12.75">
      <c r="Q1311" s="12"/>
    </row>
    <row r="1312" ht="12.75">
      <c r="Q1312" s="12"/>
    </row>
    <row r="1313" ht="12.75">
      <c r="Q1313" s="12"/>
    </row>
    <row r="1314" ht="12.75">
      <c r="Q1314" s="12"/>
    </row>
    <row r="1315" ht="12.75">
      <c r="Q1315" s="12"/>
    </row>
    <row r="1316" ht="12.75">
      <c r="Q1316" s="12"/>
    </row>
    <row r="1317" ht="12.75">
      <c r="Q1317" s="12"/>
    </row>
    <row r="1318" ht="12.75">
      <c r="Q1318" s="12"/>
    </row>
    <row r="1319" ht="12.75">
      <c r="Q1319" s="12"/>
    </row>
    <row r="1320" ht="12.75">
      <c r="Q1320" s="12"/>
    </row>
    <row r="1321" ht="12.75">
      <c r="Q1321" s="12"/>
    </row>
    <row r="1322" ht="12.75">
      <c r="Q1322" s="12"/>
    </row>
    <row r="1323" ht="12.75">
      <c r="Q1323" s="12"/>
    </row>
    <row r="1324" ht="12.75">
      <c r="Q1324" s="12"/>
    </row>
    <row r="1325" ht="12.75">
      <c r="Q1325" s="12"/>
    </row>
    <row r="1326" ht="12.75">
      <c r="Q1326" s="12"/>
    </row>
    <row r="1327" ht="12.75">
      <c r="Q1327" s="12"/>
    </row>
    <row r="1328" ht="12.75">
      <c r="Q1328" s="12"/>
    </row>
    <row r="1329" ht="12.75">
      <c r="Q1329" s="12"/>
    </row>
    <row r="1330" ht="12.75">
      <c r="Q1330" s="12"/>
    </row>
    <row r="1331" ht="12.75">
      <c r="Q1331" s="12"/>
    </row>
    <row r="1332" ht="12.75">
      <c r="Q1332" s="12"/>
    </row>
    <row r="1333" ht="12.75">
      <c r="Q1333" s="12"/>
    </row>
    <row r="1334" ht="12.75">
      <c r="Q1334" s="12"/>
    </row>
    <row r="1335" ht="12.75">
      <c r="Q1335" s="12"/>
    </row>
    <row r="1336" ht="12.75">
      <c r="Q1336" s="12"/>
    </row>
    <row r="1337" ht="12.75">
      <c r="Q1337" s="12"/>
    </row>
    <row r="1338" ht="12.75">
      <c r="Q1338" s="12"/>
    </row>
    <row r="1339" ht="12.75">
      <c r="Q1339" s="12"/>
    </row>
    <row r="1340" ht="12.75">
      <c r="Q1340" s="12"/>
    </row>
    <row r="1341" ht="12.75">
      <c r="Q1341" s="12"/>
    </row>
    <row r="1342" ht="12.75">
      <c r="Q1342" s="12"/>
    </row>
    <row r="1343" ht="12.75">
      <c r="Q1343" s="12"/>
    </row>
    <row r="1344" ht="12.75">
      <c r="Q1344" s="12"/>
    </row>
    <row r="1345" ht="12.75">
      <c r="Q1345" s="12"/>
    </row>
    <row r="1346" ht="12.75">
      <c r="Q1346" s="12"/>
    </row>
    <row r="1347" ht="12.75">
      <c r="Q1347" s="12"/>
    </row>
    <row r="1348" ht="12.75">
      <c r="Q1348" s="12"/>
    </row>
    <row r="1349" ht="12.75">
      <c r="Q1349" s="12"/>
    </row>
    <row r="1350" ht="12.75">
      <c r="Q1350" s="12"/>
    </row>
    <row r="1351" ht="12.75">
      <c r="Q1351" s="12"/>
    </row>
    <row r="1352" ht="12.75">
      <c r="Q1352" s="12"/>
    </row>
    <row r="1353" ht="12.75">
      <c r="Q1353" s="12"/>
    </row>
    <row r="1354" ht="12.75">
      <c r="Q1354" s="12"/>
    </row>
    <row r="1355" ht="12.75">
      <c r="Q1355" s="12"/>
    </row>
    <row r="1356" ht="12.75">
      <c r="Q1356" s="12"/>
    </row>
    <row r="1357" ht="12.75">
      <c r="Q1357" s="12"/>
    </row>
    <row r="1358" ht="12.75">
      <c r="Q1358" s="12"/>
    </row>
    <row r="1359" ht="12.75">
      <c r="Q1359" s="12"/>
    </row>
    <row r="1360" ht="12.75">
      <c r="Q1360" s="12"/>
    </row>
    <row r="1361" ht="12.75">
      <c r="Q1361" s="12"/>
    </row>
    <row r="1362" ht="12.75">
      <c r="Q1362" s="12"/>
    </row>
    <row r="1363" ht="12.75">
      <c r="Q1363" s="12"/>
    </row>
    <row r="1364" ht="12.75">
      <c r="Q1364" s="12"/>
    </row>
    <row r="1365" ht="12.75">
      <c r="Q1365" s="12"/>
    </row>
    <row r="1366" ht="12.75">
      <c r="Q1366" s="12"/>
    </row>
    <row r="1367" ht="12.75">
      <c r="Q1367" s="12"/>
    </row>
    <row r="1368" ht="12.75">
      <c r="Q1368" s="12"/>
    </row>
    <row r="1369" ht="12.75">
      <c r="Q1369" s="12"/>
    </row>
    <row r="1370" ht="12.75">
      <c r="Q1370" s="12"/>
    </row>
    <row r="1371" ht="12.75">
      <c r="Q1371" s="12"/>
    </row>
    <row r="1372" ht="12.75">
      <c r="Q1372" s="12"/>
    </row>
    <row r="1373" ht="12.75">
      <c r="Q1373" s="12"/>
    </row>
    <row r="1374" ht="12.75">
      <c r="Q1374" s="12"/>
    </row>
    <row r="1375" ht="12.75">
      <c r="Q1375" s="12"/>
    </row>
    <row r="1376" ht="12.75">
      <c r="Q1376" s="12"/>
    </row>
    <row r="1377" ht="12.75">
      <c r="Q1377" s="12"/>
    </row>
    <row r="1378" ht="12.75">
      <c r="Q1378" s="12"/>
    </row>
    <row r="1379" ht="12.75">
      <c r="Q1379" s="12"/>
    </row>
    <row r="1380" ht="12.75">
      <c r="Q1380" s="12"/>
    </row>
    <row r="1381" ht="12.75">
      <c r="Q1381" s="12"/>
    </row>
    <row r="1382" ht="12.75">
      <c r="Q1382" s="12"/>
    </row>
    <row r="1383" ht="12.75">
      <c r="Q1383" s="12"/>
    </row>
    <row r="1384" ht="12.75">
      <c r="Q1384" s="12"/>
    </row>
    <row r="1385" ht="12.75">
      <c r="Q1385" s="12"/>
    </row>
    <row r="1386" ht="12.75">
      <c r="Q1386" s="12"/>
    </row>
    <row r="1387" ht="12.75">
      <c r="Q1387" s="12"/>
    </row>
    <row r="1388" ht="12.75">
      <c r="Q1388" s="12"/>
    </row>
    <row r="1389" ht="12.75">
      <c r="Q1389" s="12"/>
    </row>
    <row r="1390" ht="12.75">
      <c r="Q1390" s="12"/>
    </row>
    <row r="1391" ht="12.75">
      <c r="Q1391" s="12"/>
    </row>
    <row r="1392" ht="12.75">
      <c r="Q1392" s="12"/>
    </row>
    <row r="1393" ht="12.75">
      <c r="Q1393" s="12"/>
    </row>
    <row r="1394" ht="12.75">
      <c r="Q1394" s="12"/>
    </row>
    <row r="1395" ht="12.75">
      <c r="Q1395" s="12"/>
    </row>
    <row r="1396" ht="12.75">
      <c r="Q1396" s="12"/>
    </row>
    <row r="1397" ht="12.75">
      <c r="Q1397" s="12"/>
    </row>
    <row r="1398" ht="12.75">
      <c r="Q1398" s="12"/>
    </row>
    <row r="1399" ht="12.75">
      <c r="Q1399" s="12"/>
    </row>
    <row r="1400" ht="12.75">
      <c r="Q1400" s="12"/>
    </row>
    <row r="1401" ht="12.75">
      <c r="Q1401" s="12"/>
    </row>
    <row r="1402" ht="12.75">
      <c r="Q1402" s="12"/>
    </row>
    <row r="1403" ht="12.75">
      <c r="Q1403" s="12"/>
    </row>
    <row r="1404" ht="12.75">
      <c r="Q1404" s="12"/>
    </row>
    <row r="1405" ht="12.75">
      <c r="Q1405" s="12"/>
    </row>
    <row r="1406" ht="12.75">
      <c r="Q1406" s="12"/>
    </row>
    <row r="1407" ht="12.75">
      <c r="Q1407" s="12"/>
    </row>
    <row r="1408" ht="12.75">
      <c r="Q1408" s="12"/>
    </row>
    <row r="1409" ht="12.75">
      <c r="Q1409" s="12"/>
    </row>
    <row r="1410" ht="12.75">
      <c r="Q1410" s="12"/>
    </row>
    <row r="1411" ht="12.75">
      <c r="Q1411" s="12"/>
    </row>
    <row r="1412" ht="12.75">
      <c r="Q1412" s="12"/>
    </row>
    <row r="1413" ht="12.75">
      <c r="Q1413" s="12"/>
    </row>
    <row r="1414" ht="12.75">
      <c r="Q1414" s="12"/>
    </row>
    <row r="1415" ht="12.75">
      <c r="Q1415" s="12"/>
    </row>
    <row r="1416" ht="12.75">
      <c r="Q1416" s="12"/>
    </row>
    <row r="1417" ht="12.75">
      <c r="Q1417" s="12"/>
    </row>
    <row r="1418" ht="12.75">
      <c r="Q1418" s="12"/>
    </row>
    <row r="1419" ht="12.75">
      <c r="Q1419" s="12"/>
    </row>
    <row r="1420" ht="12.75">
      <c r="Q1420" s="12"/>
    </row>
    <row r="1421" ht="12.75">
      <c r="Q1421" s="12"/>
    </row>
    <row r="1422" ht="12.75">
      <c r="Q1422" s="12"/>
    </row>
    <row r="1423" ht="12.75">
      <c r="Q1423" s="12"/>
    </row>
    <row r="1424" ht="12.75">
      <c r="Q1424" s="12"/>
    </row>
    <row r="1425" ht="12.75">
      <c r="Q1425" s="12"/>
    </row>
    <row r="1426" ht="12.75">
      <c r="Q1426" s="12"/>
    </row>
    <row r="1427" ht="12.75">
      <c r="Q1427" s="12"/>
    </row>
    <row r="1428" ht="12.75">
      <c r="Q1428" s="12"/>
    </row>
    <row r="1429" ht="12.75">
      <c r="Q1429" s="12"/>
    </row>
    <row r="1430" ht="12.75">
      <c r="Q1430" s="12"/>
    </row>
    <row r="1431" ht="12.75">
      <c r="Q1431" s="12"/>
    </row>
    <row r="1432" ht="12.75">
      <c r="Q1432" s="12"/>
    </row>
    <row r="1433" ht="12.75">
      <c r="Q1433" s="12"/>
    </row>
    <row r="1434" ht="12.75">
      <c r="Q1434" s="12"/>
    </row>
    <row r="1435" ht="12.75">
      <c r="Q1435" s="12"/>
    </row>
    <row r="1436" ht="12.75">
      <c r="Q1436" s="12"/>
    </row>
    <row r="1437" ht="12.75">
      <c r="Q1437" s="12"/>
    </row>
    <row r="1438" ht="12.75">
      <c r="Q1438" s="12"/>
    </row>
    <row r="1439" ht="12.75">
      <c r="Q1439" s="12"/>
    </row>
    <row r="1440" ht="12.75">
      <c r="Q1440" s="12"/>
    </row>
    <row r="1441" ht="12.75">
      <c r="Q1441" s="12"/>
    </row>
    <row r="1442" ht="12.75">
      <c r="Q1442" s="12"/>
    </row>
    <row r="1443" ht="12.75">
      <c r="Q1443" s="12"/>
    </row>
    <row r="1444" ht="12.75">
      <c r="Q1444" s="12"/>
    </row>
    <row r="1445" ht="12.75">
      <c r="Q1445" s="12"/>
    </row>
    <row r="1446" ht="12.75">
      <c r="Q1446" s="12"/>
    </row>
    <row r="1447" ht="12.75">
      <c r="Q1447" s="12"/>
    </row>
    <row r="1448" ht="12.75">
      <c r="Q1448" s="12"/>
    </row>
    <row r="1449" ht="12.75">
      <c r="Q1449" s="12"/>
    </row>
    <row r="1450" ht="12.75">
      <c r="Q1450" s="12"/>
    </row>
    <row r="1451" ht="12.75">
      <c r="Q1451" s="12"/>
    </row>
    <row r="1452" ht="12.75">
      <c r="Q1452" s="12"/>
    </row>
    <row r="1453" ht="12.75">
      <c r="Q1453" s="12"/>
    </row>
    <row r="1454" ht="12.75">
      <c r="Q1454" s="12"/>
    </row>
    <row r="1455" ht="12.75">
      <c r="Q1455" s="12"/>
    </row>
    <row r="1456" ht="12.75">
      <c r="Q1456" s="12"/>
    </row>
    <row r="1457" ht="12.75">
      <c r="Q1457" s="12"/>
    </row>
    <row r="1458" ht="12.75">
      <c r="Q1458" s="12"/>
    </row>
    <row r="1459" ht="12.75">
      <c r="Q1459" s="12"/>
    </row>
    <row r="1460" ht="12.75">
      <c r="Q1460" s="12"/>
    </row>
    <row r="1461" ht="12.75">
      <c r="Q1461" s="12"/>
    </row>
    <row r="1462" ht="12.75">
      <c r="Q1462" s="12"/>
    </row>
    <row r="1463" ht="12.75">
      <c r="Q1463" s="12"/>
    </row>
    <row r="1464" ht="12.75">
      <c r="Q1464" s="12"/>
    </row>
    <row r="1465" ht="12.75">
      <c r="Q1465" s="12"/>
    </row>
    <row r="1466" ht="12.75">
      <c r="Q1466" s="12"/>
    </row>
    <row r="1467" ht="12.75">
      <c r="Q1467" s="12"/>
    </row>
    <row r="1468" ht="12.75">
      <c r="Q1468" s="12"/>
    </row>
    <row r="1469" ht="12.75">
      <c r="Q1469" s="12"/>
    </row>
    <row r="1470" ht="12.75">
      <c r="Q1470" s="12"/>
    </row>
    <row r="1471" ht="12.75">
      <c r="Q1471" s="12"/>
    </row>
    <row r="1472" ht="12.75">
      <c r="Q1472" s="12"/>
    </row>
    <row r="1473" ht="12.75">
      <c r="Q1473" s="12"/>
    </row>
    <row r="1474" ht="12.75">
      <c r="Q1474" s="12"/>
    </row>
    <row r="1475" ht="12.75">
      <c r="Q1475" s="12"/>
    </row>
    <row r="1476" ht="12.75">
      <c r="Q1476" s="12"/>
    </row>
    <row r="1477" ht="12.75">
      <c r="Q1477" s="12"/>
    </row>
    <row r="1478" ht="12.75">
      <c r="Q1478" s="12"/>
    </row>
    <row r="1479" ht="12.75">
      <c r="Q1479" s="12"/>
    </row>
    <row r="1480" ht="12.75">
      <c r="Q1480" s="12"/>
    </row>
    <row r="1481" ht="12.75">
      <c r="Q1481" s="12"/>
    </row>
    <row r="1482" ht="12.75">
      <c r="Q1482" s="12"/>
    </row>
    <row r="1483" ht="12.75">
      <c r="Q1483" s="12"/>
    </row>
    <row r="1484" ht="12.75">
      <c r="Q1484" s="12"/>
    </row>
    <row r="1485" ht="12.75">
      <c r="Q1485" s="12"/>
    </row>
    <row r="1486" ht="12.75">
      <c r="Q1486" s="12"/>
    </row>
    <row r="1487" ht="12.75">
      <c r="Q1487" s="12"/>
    </row>
    <row r="1488" ht="12.75">
      <c r="Q1488" s="12"/>
    </row>
    <row r="1489" ht="12.75">
      <c r="Q1489" s="12"/>
    </row>
    <row r="1490" ht="12.75">
      <c r="Q1490" s="12"/>
    </row>
    <row r="1491" ht="12.75">
      <c r="Q1491" s="12"/>
    </row>
    <row r="1492" ht="12.75">
      <c r="Q1492" s="12"/>
    </row>
    <row r="1493" ht="12.75">
      <c r="Q1493" s="12"/>
    </row>
    <row r="1494" ht="12.75">
      <c r="Q1494" s="12"/>
    </row>
    <row r="1495" ht="12.75">
      <c r="Q1495" s="12"/>
    </row>
    <row r="1496" ht="12.75">
      <c r="Q1496" s="12"/>
    </row>
    <row r="1497" ht="12.75">
      <c r="Q1497" s="12"/>
    </row>
    <row r="1498" ht="12.75">
      <c r="Q1498" s="12"/>
    </row>
    <row r="1499" ht="12.75">
      <c r="Q1499" s="12"/>
    </row>
    <row r="1500" ht="12.75">
      <c r="Q1500" s="12"/>
    </row>
    <row r="1501" ht="12.75">
      <c r="Q1501" s="12"/>
    </row>
    <row r="1502" ht="12.75">
      <c r="Q1502" s="12"/>
    </row>
    <row r="1503" ht="12.75">
      <c r="Q1503" s="12"/>
    </row>
    <row r="1504" ht="12.75">
      <c r="Q1504" s="12"/>
    </row>
    <row r="1505" ht="12.75">
      <c r="Q1505" s="12"/>
    </row>
    <row r="1506" ht="12.75">
      <c r="Q1506" s="12"/>
    </row>
    <row r="1507" ht="12.75">
      <c r="Q1507" s="12"/>
    </row>
    <row r="1508" ht="12.75">
      <c r="Q1508" s="12"/>
    </row>
    <row r="1509" ht="12.75">
      <c r="Q1509" s="12"/>
    </row>
    <row r="1510" ht="12.75">
      <c r="Q1510" s="12"/>
    </row>
    <row r="1511" ht="12.75">
      <c r="Q1511" s="12"/>
    </row>
    <row r="1512" ht="12.75">
      <c r="Q1512" s="12"/>
    </row>
    <row r="1513" ht="12.75">
      <c r="Q1513" s="12"/>
    </row>
    <row r="1514" ht="12.75">
      <c r="Q1514" s="12"/>
    </row>
    <row r="1515" ht="12.75">
      <c r="Q1515" s="12"/>
    </row>
    <row r="1516" ht="12.75">
      <c r="Q1516" s="12"/>
    </row>
    <row r="1517" ht="12.75">
      <c r="Q1517" s="12"/>
    </row>
    <row r="1518" ht="12.75">
      <c r="Q1518" s="12"/>
    </row>
    <row r="1519" ht="12.75">
      <c r="Q1519" s="12"/>
    </row>
    <row r="1520" ht="12.75">
      <c r="Q1520" s="12"/>
    </row>
    <row r="1521" ht="12.75">
      <c r="Q1521" s="12"/>
    </row>
    <row r="1522" ht="12.75">
      <c r="Q1522" s="12"/>
    </row>
    <row r="1523" ht="12.75">
      <c r="Q1523" s="12"/>
    </row>
    <row r="1524" ht="12.75">
      <c r="Q1524" s="12"/>
    </row>
    <row r="1525" ht="12.75">
      <c r="Q1525" s="12"/>
    </row>
    <row r="1526" ht="12.75">
      <c r="Q1526" s="12"/>
    </row>
    <row r="1527" ht="12.75">
      <c r="Q1527" s="12"/>
    </row>
    <row r="1528" ht="12.75">
      <c r="Q1528" s="12"/>
    </row>
    <row r="1529" ht="12.75">
      <c r="Q1529" s="12"/>
    </row>
    <row r="1530" ht="12.75">
      <c r="Q1530" s="12"/>
    </row>
    <row r="1531" ht="12.75">
      <c r="Q1531" s="12"/>
    </row>
    <row r="1532" ht="12.75">
      <c r="Q1532" s="12"/>
    </row>
    <row r="1533" ht="12.75">
      <c r="Q1533" s="12"/>
    </row>
    <row r="1534" ht="12.75">
      <c r="Q1534" s="12"/>
    </row>
    <row r="1535" ht="12.75">
      <c r="Q1535" s="12"/>
    </row>
    <row r="1536" ht="12.75">
      <c r="Q1536" s="12"/>
    </row>
    <row r="1537" ht="12.75">
      <c r="Q1537" s="12"/>
    </row>
    <row r="1538" ht="12.75">
      <c r="Q1538" s="12"/>
    </row>
    <row r="1539" ht="12.75">
      <c r="Q1539" s="12"/>
    </row>
    <row r="1540" ht="12.75">
      <c r="Q1540" s="12"/>
    </row>
    <row r="1541" ht="12.75">
      <c r="Q1541" s="12"/>
    </row>
    <row r="1542" ht="12.75">
      <c r="Q1542" s="12"/>
    </row>
    <row r="1543" ht="12.75">
      <c r="Q1543" s="12"/>
    </row>
    <row r="1544" ht="12.75">
      <c r="Q1544" s="12"/>
    </row>
    <row r="1545" ht="12.75">
      <c r="Q1545" s="12"/>
    </row>
    <row r="1546" ht="12.75">
      <c r="Q1546" s="12"/>
    </row>
    <row r="1547" ht="12.75">
      <c r="Q1547" s="12"/>
    </row>
    <row r="1548" ht="12.75">
      <c r="Q1548" s="12"/>
    </row>
    <row r="1549" ht="12.75">
      <c r="Q1549" s="12"/>
    </row>
    <row r="1550" ht="12.75">
      <c r="Q1550" s="12"/>
    </row>
    <row r="1551" ht="12.75">
      <c r="Q1551" s="12"/>
    </row>
    <row r="1552" ht="12.75">
      <c r="Q1552" s="12"/>
    </row>
    <row r="1553" ht="12.75">
      <c r="Q1553" s="12"/>
    </row>
    <row r="1554" ht="12.75">
      <c r="Q1554" s="12"/>
    </row>
    <row r="1555" ht="12.75">
      <c r="Q1555" s="12"/>
    </row>
    <row r="1556" ht="12.75">
      <c r="Q1556" s="12"/>
    </row>
    <row r="1557" ht="12.75">
      <c r="Q1557" s="12"/>
    </row>
    <row r="1558" ht="12.75">
      <c r="Q1558" s="12"/>
    </row>
    <row r="1559" ht="12.75">
      <c r="Q1559" s="12"/>
    </row>
    <row r="1560" ht="12.75">
      <c r="Q1560" s="12"/>
    </row>
    <row r="1561" ht="12.75">
      <c r="Q1561" s="12"/>
    </row>
    <row r="1562" ht="12.75">
      <c r="Q1562" s="12"/>
    </row>
    <row r="1563" ht="12.75">
      <c r="Q1563" s="12"/>
    </row>
    <row r="1564" ht="12.75">
      <c r="Q1564" s="12"/>
    </row>
    <row r="1565" ht="12.75">
      <c r="Q1565" s="12"/>
    </row>
    <row r="1566" ht="12.75">
      <c r="Q1566" s="12"/>
    </row>
    <row r="1567" ht="12.75">
      <c r="Q1567" s="12"/>
    </row>
    <row r="1568" ht="12.75">
      <c r="Q1568" s="12"/>
    </row>
    <row r="1569" ht="12.75">
      <c r="Q1569" s="12"/>
    </row>
    <row r="1570" ht="12.75">
      <c r="Q1570" s="12"/>
    </row>
    <row r="1571" ht="12.75">
      <c r="Q1571" s="12"/>
    </row>
    <row r="1572" ht="12.75">
      <c r="Q1572" s="12"/>
    </row>
    <row r="1573" ht="12.75">
      <c r="Q1573" s="12"/>
    </row>
    <row r="1574" ht="12.75">
      <c r="Q1574" s="12"/>
    </row>
    <row r="1575" ht="12.75">
      <c r="Q1575" s="12"/>
    </row>
    <row r="1576" ht="12.75">
      <c r="Q1576" s="12"/>
    </row>
    <row r="1577" ht="12.75">
      <c r="Q1577" s="12"/>
    </row>
    <row r="1578" ht="12.75">
      <c r="Q1578" s="12"/>
    </row>
    <row r="1579" ht="12.75">
      <c r="Q1579" s="12"/>
    </row>
    <row r="1580" ht="12.75">
      <c r="Q1580" s="12"/>
    </row>
    <row r="1581" ht="12.75">
      <c r="Q1581" s="12"/>
    </row>
    <row r="1582" ht="12.75">
      <c r="Q1582" s="12"/>
    </row>
    <row r="1583" ht="12.75">
      <c r="Q1583" s="12"/>
    </row>
    <row r="1584" ht="12.75">
      <c r="Q1584" s="12"/>
    </row>
    <row r="1585" ht="12.75">
      <c r="Q1585" s="12"/>
    </row>
    <row r="1586" ht="12.75">
      <c r="Q1586" s="12"/>
    </row>
    <row r="1587" ht="12.75">
      <c r="Q1587" s="12"/>
    </row>
    <row r="1588" ht="12.75">
      <c r="Q1588" s="12"/>
    </row>
    <row r="1589" ht="12.75">
      <c r="Q1589" s="12"/>
    </row>
    <row r="1590" ht="12.75">
      <c r="Q1590" s="12"/>
    </row>
    <row r="1591" ht="12.75">
      <c r="Q1591" s="12"/>
    </row>
    <row r="1592" ht="12.75">
      <c r="Q1592" s="12"/>
    </row>
    <row r="1593" ht="12.75">
      <c r="Q1593" s="12"/>
    </row>
    <row r="1594" ht="12.75">
      <c r="Q1594" s="12"/>
    </row>
    <row r="1595" ht="12.75">
      <c r="Q1595" s="12"/>
    </row>
    <row r="1596" ht="12.75">
      <c r="Q1596" s="12"/>
    </row>
    <row r="1597" ht="12.75">
      <c r="Q1597" s="12"/>
    </row>
    <row r="1598" ht="12.75">
      <c r="Q1598" s="12"/>
    </row>
    <row r="1599" ht="12.75">
      <c r="Q1599" s="12"/>
    </row>
    <row r="1600" ht="12.75">
      <c r="Q1600" s="12"/>
    </row>
    <row r="1601" ht="12.75">
      <c r="Q1601" s="12"/>
    </row>
    <row r="1602" ht="12.75">
      <c r="Q1602" s="12"/>
    </row>
    <row r="1603" ht="12.75">
      <c r="Q1603" s="12"/>
    </row>
    <row r="1604" ht="12.75">
      <c r="Q1604" s="12"/>
    </row>
    <row r="1605" ht="12.75">
      <c r="Q1605" s="12"/>
    </row>
    <row r="1606" ht="12.75">
      <c r="Q1606" s="12"/>
    </row>
    <row r="1607" ht="12.75">
      <c r="Q1607" s="12"/>
    </row>
    <row r="1608" ht="12.75">
      <c r="Q1608" s="12"/>
    </row>
    <row r="1609" ht="12.75">
      <c r="Q1609" s="12"/>
    </row>
    <row r="1610" ht="12.75">
      <c r="Q1610" s="12"/>
    </row>
    <row r="1611" ht="12.75">
      <c r="Q1611" s="12"/>
    </row>
    <row r="1612" ht="12.75">
      <c r="Q1612" s="12"/>
    </row>
    <row r="1613" ht="12.75">
      <c r="Q1613" s="12"/>
    </row>
    <row r="1614" ht="12.75">
      <c r="Q1614" s="12"/>
    </row>
    <row r="1615" ht="12.75">
      <c r="Q1615" s="12"/>
    </row>
    <row r="1616" ht="12.75">
      <c r="Q1616" s="12"/>
    </row>
    <row r="1617" ht="12.75">
      <c r="Q1617" s="12"/>
    </row>
    <row r="1618" ht="12.75">
      <c r="Q1618" s="12"/>
    </row>
    <row r="1619" ht="12.75">
      <c r="Q1619" s="12"/>
    </row>
    <row r="1620" ht="12.75">
      <c r="Q1620" s="12"/>
    </row>
    <row r="1621" ht="12.75">
      <c r="Q1621" s="12"/>
    </row>
    <row r="1622" ht="12.75">
      <c r="Q1622" s="12"/>
    </row>
    <row r="1623" ht="12.75">
      <c r="Q1623" s="12"/>
    </row>
    <row r="1624" ht="12.75">
      <c r="Q1624" s="12"/>
    </row>
    <row r="1625" ht="12.75">
      <c r="Q1625" s="12"/>
    </row>
    <row r="1626" ht="12.75">
      <c r="Q1626" s="12"/>
    </row>
    <row r="1627" ht="12.75">
      <c r="Q1627" s="12"/>
    </row>
    <row r="1628" ht="12.75">
      <c r="Q1628" s="12"/>
    </row>
    <row r="1629" ht="12.75">
      <c r="Q1629" s="12"/>
    </row>
    <row r="1630" ht="12.75">
      <c r="Q1630" s="12"/>
    </row>
    <row r="1631" ht="12.75">
      <c r="Q1631" s="12"/>
    </row>
    <row r="1632" ht="12.75">
      <c r="Q1632" s="12"/>
    </row>
    <row r="1633" ht="12.75">
      <c r="Q1633" s="12"/>
    </row>
    <row r="1634" ht="12.75">
      <c r="Q1634" s="12"/>
    </row>
    <row r="1635" ht="12.75">
      <c r="Q1635" s="12"/>
    </row>
    <row r="1636" ht="12.75">
      <c r="Q1636" s="12"/>
    </row>
    <row r="1637" ht="12.75">
      <c r="Q1637" s="12"/>
    </row>
    <row r="1638" ht="12.75">
      <c r="Q1638" s="12"/>
    </row>
    <row r="1639" ht="12.75">
      <c r="Q1639" s="12"/>
    </row>
    <row r="1640" ht="12.75">
      <c r="Q1640" s="12"/>
    </row>
    <row r="1641" ht="12.75">
      <c r="Q1641" s="12"/>
    </row>
    <row r="1642" ht="12.75">
      <c r="Q1642" s="12"/>
    </row>
    <row r="1643" ht="12.75">
      <c r="Q1643" s="12"/>
    </row>
    <row r="1644" ht="12.75">
      <c r="Q1644" s="12"/>
    </row>
    <row r="1645" ht="12.75">
      <c r="Q1645" s="12"/>
    </row>
    <row r="1646" ht="12.75">
      <c r="Q1646" s="12"/>
    </row>
    <row r="1647" ht="12.75">
      <c r="Q1647" s="12"/>
    </row>
    <row r="1648" ht="12.75">
      <c r="Q1648" s="12"/>
    </row>
    <row r="1649" ht="12.75">
      <c r="Q1649" s="12"/>
    </row>
    <row r="1650" ht="12.75">
      <c r="Q1650" s="12"/>
    </row>
    <row r="1651" ht="12.75">
      <c r="Q1651" s="12"/>
    </row>
    <row r="1652" ht="12.75">
      <c r="Q1652" s="12"/>
    </row>
    <row r="1653" ht="12.75">
      <c r="Q1653" s="12"/>
    </row>
    <row r="1654" ht="12.75">
      <c r="Q1654" s="12"/>
    </row>
    <row r="1655" ht="12.75">
      <c r="Q1655" s="12"/>
    </row>
    <row r="1656" ht="12.75">
      <c r="Q1656" s="12"/>
    </row>
    <row r="1657" ht="12.75">
      <c r="Q1657" s="12"/>
    </row>
    <row r="1658" ht="12.75">
      <c r="Q1658" s="12"/>
    </row>
    <row r="1659" ht="12.75">
      <c r="Q1659" s="12"/>
    </row>
    <row r="1660" ht="12.75">
      <c r="Q1660" s="12"/>
    </row>
    <row r="1661" ht="12.75">
      <c r="Q1661" s="12"/>
    </row>
    <row r="1662" ht="12.75">
      <c r="Q1662" s="12"/>
    </row>
    <row r="1663" ht="12.75">
      <c r="Q1663" s="12"/>
    </row>
    <row r="1664" ht="12.75">
      <c r="Q1664" s="12"/>
    </row>
    <row r="1665" ht="12.75">
      <c r="Q1665" s="12"/>
    </row>
    <row r="1666" ht="12.75">
      <c r="Q1666" s="12"/>
    </row>
    <row r="1667" ht="12.75">
      <c r="Q1667" s="12"/>
    </row>
    <row r="1668" ht="12.75">
      <c r="Q1668" s="12"/>
    </row>
    <row r="1669" ht="12.75">
      <c r="Q1669" s="12"/>
    </row>
    <row r="1670" ht="12.75">
      <c r="Q1670" s="12"/>
    </row>
    <row r="1671" ht="12.75">
      <c r="Q1671" s="12"/>
    </row>
    <row r="1672" ht="12.75">
      <c r="Q1672" s="12"/>
    </row>
    <row r="1673" ht="12.75">
      <c r="Q1673" s="12"/>
    </row>
    <row r="1674" ht="12.75">
      <c r="Q1674" s="12"/>
    </row>
    <row r="1675" ht="12.75">
      <c r="Q1675" s="12"/>
    </row>
    <row r="1676" ht="12.75">
      <c r="Q1676" s="12"/>
    </row>
    <row r="1677" ht="12.75">
      <c r="Q1677" s="12"/>
    </row>
    <row r="1678" ht="12.75">
      <c r="Q1678" s="12"/>
    </row>
    <row r="1679" ht="12.75">
      <c r="Q1679" s="12"/>
    </row>
    <row r="1680" ht="12.75">
      <c r="Q1680" s="12"/>
    </row>
    <row r="1681" ht="12.75">
      <c r="Q1681" s="12"/>
    </row>
    <row r="1682" ht="12.75">
      <c r="Q1682" s="12"/>
    </row>
    <row r="1683" ht="12.75">
      <c r="Q1683" s="12"/>
    </row>
    <row r="1684" ht="12.75">
      <c r="Q1684" s="12"/>
    </row>
    <row r="1685" ht="12.75">
      <c r="Q1685" s="12"/>
    </row>
    <row r="1686" ht="12.75">
      <c r="Q1686" s="12"/>
    </row>
    <row r="1687" ht="12.75">
      <c r="Q1687" s="12"/>
    </row>
    <row r="1688" ht="12.75">
      <c r="Q1688" s="12"/>
    </row>
    <row r="1689" ht="12.75">
      <c r="Q1689" s="12"/>
    </row>
    <row r="1690" ht="12.75">
      <c r="Q1690" s="12"/>
    </row>
    <row r="1691" ht="12.75">
      <c r="Q1691" s="12"/>
    </row>
    <row r="1692" ht="12.75">
      <c r="Q1692" s="12"/>
    </row>
    <row r="1693" ht="12.75">
      <c r="Q1693" s="12"/>
    </row>
    <row r="1694" ht="12.75">
      <c r="Q1694" s="12"/>
    </row>
    <row r="1695" ht="12.75">
      <c r="Q1695" s="12"/>
    </row>
    <row r="1696" ht="12.75">
      <c r="Q1696" s="12"/>
    </row>
    <row r="1697" ht="12.75">
      <c r="Q1697" s="12"/>
    </row>
    <row r="1698" ht="12.75">
      <c r="Q1698" s="12"/>
    </row>
    <row r="1699" ht="12.75">
      <c r="Q1699" s="12"/>
    </row>
    <row r="1700" ht="12.75">
      <c r="Q1700" s="12"/>
    </row>
    <row r="1701" ht="12.75">
      <c r="Q1701" s="12"/>
    </row>
    <row r="1702" ht="12.75">
      <c r="Q1702" s="12"/>
    </row>
    <row r="1703" ht="12.75">
      <c r="Q1703" s="12"/>
    </row>
    <row r="1704" ht="12.75">
      <c r="Q1704" s="12"/>
    </row>
    <row r="1705" ht="12.75">
      <c r="Q1705" s="12"/>
    </row>
    <row r="1706" ht="12.75">
      <c r="Q1706" s="12"/>
    </row>
    <row r="1707" ht="12.75">
      <c r="Q1707" s="12"/>
    </row>
    <row r="1708" ht="12.75">
      <c r="Q1708" s="12"/>
    </row>
    <row r="1709" ht="12.75">
      <c r="Q1709" s="12"/>
    </row>
    <row r="1710" ht="12.75">
      <c r="Q1710" s="12"/>
    </row>
    <row r="1711" ht="12.75">
      <c r="Q1711" s="12"/>
    </row>
    <row r="1712" ht="12.75">
      <c r="Q1712" s="12"/>
    </row>
    <row r="1713" ht="12.75">
      <c r="Q1713" s="12"/>
    </row>
    <row r="1714" ht="12.75">
      <c r="Q1714" s="12"/>
    </row>
    <row r="1715" ht="12.75">
      <c r="Q1715" s="12"/>
    </row>
    <row r="1716" ht="12.75">
      <c r="Q1716" s="12"/>
    </row>
    <row r="1717" ht="12.75">
      <c r="Q1717" s="12"/>
    </row>
    <row r="1718" ht="12.75">
      <c r="Q1718" s="12"/>
    </row>
    <row r="1719" ht="12.75">
      <c r="Q1719" s="12"/>
    </row>
    <row r="1720" ht="12.75">
      <c r="Q1720" s="12"/>
    </row>
    <row r="1721" ht="12.75">
      <c r="Q1721" s="12"/>
    </row>
    <row r="1722" ht="12.75">
      <c r="Q1722" s="12"/>
    </row>
    <row r="1723" ht="12.75">
      <c r="Q1723" s="12"/>
    </row>
    <row r="1724" ht="12.75">
      <c r="Q1724" s="12"/>
    </row>
    <row r="1725" ht="12.75">
      <c r="Q1725" s="12"/>
    </row>
    <row r="1726" ht="12.75">
      <c r="Q1726" s="12"/>
    </row>
    <row r="1727" ht="12.75">
      <c r="Q1727" s="12"/>
    </row>
    <row r="1728" ht="12.75">
      <c r="Q1728" s="12"/>
    </row>
    <row r="1729" ht="12.75">
      <c r="Q1729" s="12"/>
    </row>
    <row r="1730" ht="12.75">
      <c r="Q1730" s="12"/>
    </row>
    <row r="1731" ht="12.75">
      <c r="Q1731" s="12"/>
    </row>
    <row r="1732" ht="12.75">
      <c r="Q1732" s="12"/>
    </row>
    <row r="1733" ht="12.75">
      <c r="Q1733" s="12"/>
    </row>
    <row r="1734" ht="12.75">
      <c r="Q1734" s="12"/>
    </row>
    <row r="1735" ht="12.75">
      <c r="Q1735" s="12"/>
    </row>
    <row r="1736" ht="12.75">
      <c r="Q1736" s="12"/>
    </row>
    <row r="1737" ht="12.75">
      <c r="Q1737" s="12"/>
    </row>
    <row r="1738" ht="12.75">
      <c r="Q1738" s="12"/>
    </row>
    <row r="1739" ht="12.75">
      <c r="Q1739" s="12"/>
    </row>
    <row r="1740" ht="12.75">
      <c r="Q1740" s="12"/>
    </row>
    <row r="1741" ht="12.75">
      <c r="Q1741" s="12"/>
    </row>
    <row r="1742" ht="12.75">
      <c r="Q1742" s="12"/>
    </row>
    <row r="1743" ht="12.75">
      <c r="Q1743" s="12"/>
    </row>
    <row r="1744" ht="12.75">
      <c r="Q1744" s="12"/>
    </row>
    <row r="1745" ht="12.75">
      <c r="Q1745" s="12"/>
    </row>
    <row r="1746" ht="12.75">
      <c r="Q1746" s="12"/>
    </row>
    <row r="1747" ht="12.75">
      <c r="Q1747" s="12"/>
    </row>
    <row r="1748" ht="12.75">
      <c r="Q1748" s="12"/>
    </row>
    <row r="1749" ht="12.75">
      <c r="Q1749" s="12"/>
    </row>
    <row r="1750" ht="12.75">
      <c r="Q1750" s="12"/>
    </row>
    <row r="1751" ht="12.75">
      <c r="Q1751" s="12"/>
    </row>
    <row r="1752" ht="12.75">
      <c r="Q1752" s="12"/>
    </row>
    <row r="1753" ht="12.75">
      <c r="Q1753" s="12"/>
    </row>
    <row r="1754" ht="12.75">
      <c r="Q1754" s="12"/>
    </row>
    <row r="1755" ht="12.75">
      <c r="Q1755" s="12"/>
    </row>
    <row r="1756" ht="12.75">
      <c r="Q1756" s="12"/>
    </row>
    <row r="1757" ht="12.75">
      <c r="Q1757" s="12"/>
    </row>
    <row r="1758" ht="12.75">
      <c r="Q1758" s="12"/>
    </row>
    <row r="1759" ht="12.75">
      <c r="Q1759" s="12"/>
    </row>
    <row r="1760" ht="12.75">
      <c r="Q1760" s="12"/>
    </row>
    <row r="1761" ht="12.75">
      <c r="Q1761" s="12"/>
    </row>
    <row r="1762" ht="12.75">
      <c r="Q1762" s="12"/>
    </row>
    <row r="1763" ht="12.75">
      <c r="Q1763" s="12"/>
    </row>
    <row r="1764" ht="12.75">
      <c r="Q1764" s="12"/>
    </row>
    <row r="1765" ht="12.75">
      <c r="Q1765" s="12"/>
    </row>
    <row r="1766" ht="12.75">
      <c r="Q1766" s="12"/>
    </row>
    <row r="1767" ht="12.75">
      <c r="Q1767" s="12"/>
    </row>
    <row r="1768" ht="12.75">
      <c r="Q1768" s="12"/>
    </row>
    <row r="1769" ht="12.75">
      <c r="Q1769" s="12"/>
    </row>
    <row r="1770" ht="12.75">
      <c r="Q1770" s="12"/>
    </row>
    <row r="1771" ht="12.75">
      <c r="Q1771" s="12"/>
    </row>
    <row r="1772" ht="12.75">
      <c r="Q1772" s="12"/>
    </row>
    <row r="1773" ht="12.75">
      <c r="Q1773" s="12"/>
    </row>
    <row r="1774" ht="12.75">
      <c r="Q1774" s="12"/>
    </row>
    <row r="1775" ht="12.75">
      <c r="Q1775" s="12"/>
    </row>
    <row r="1776" ht="12.75">
      <c r="Q1776" s="12"/>
    </row>
    <row r="1777" ht="12.75">
      <c r="Q1777" s="12"/>
    </row>
    <row r="1778" ht="12.75">
      <c r="Q1778" s="12"/>
    </row>
    <row r="1779" ht="12.75">
      <c r="Q1779" s="12"/>
    </row>
    <row r="1780" ht="12.75">
      <c r="Q1780" s="12"/>
    </row>
    <row r="1781" ht="12.75">
      <c r="Q1781" s="12"/>
    </row>
    <row r="1782" ht="12.75">
      <c r="Q1782" s="12"/>
    </row>
    <row r="1783" ht="12.75">
      <c r="Q1783" s="12"/>
    </row>
    <row r="1784" ht="12.75">
      <c r="Q1784" s="12"/>
    </row>
    <row r="1785" ht="12.75">
      <c r="Q1785" s="12"/>
    </row>
    <row r="1786" ht="12.75">
      <c r="Q1786" s="12"/>
    </row>
    <row r="1787" ht="12.75">
      <c r="Q1787" s="12"/>
    </row>
    <row r="1788" ht="12.75">
      <c r="Q1788" s="12"/>
    </row>
    <row r="1789" ht="12.75">
      <c r="Q1789" s="12"/>
    </row>
    <row r="1790" ht="12.75">
      <c r="Q1790" s="12"/>
    </row>
    <row r="1791" ht="12.75">
      <c r="Q1791" s="12"/>
    </row>
    <row r="1792" ht="12.75">
      <c r="Q1792" s="12"/>
    </row>
    <row r="1793" ht="12.75">
      <c r="Q1793" s="12"/>
    </row>
    <row r="1794" ht="12.75">
      <c r="Q1794" s="12"/>
    </row>
    <row r="1795" ht="12.75">
      <c r="Q1795" s="12"/>
    </row>
    <row r="1796" ht="12.75">
      <c r="Q1796" s="12"/>
    </row>
    <row r="1797" ht="12.75">
      <c r="Q1797" s="12"/>
    </row>
    <row r="1798" ht="12.75">
      <c r="Q1798" s="12"/>
    </row>
    <row r="1799" ht="12.75">
      <c r="Q1799" s="12"/>
    </row>
    <row r="1800" ht="12.75">
      <c r="Q1800" s="12"/>
    </row>
    <row r="1801" ht="12.75">
      <c r="Q1801" s="12"/>
    </row>
    <row r="1802" ht="12.75">
      <c r="Q1802" s="12"/>
    </row>
    <row r="1803" ht="12.75">
      <c r="Q1803" s="12"/>
    </row>
    <row r="1804" ht="12.75">
      <c r="Q1804" s="12"/>
    </row>
    <row r="1805" ht="12.75">
      <c r="Q1805" s="12"/>
    </row>
    <row r="1806" ht="12.75">
      <c r="Q1806" s="12"/>
    </row>
    <row r="1807" ht="12.75">
      <c r="Q1807" s="12"/>
    </row>
    <row r="1808" ht="12.75">
      <c r="Q1808" s="12"/>
    </row>
    <row r="1809" ht="12.75">
      <c r="Q1809" s="12"/>
    </row>
    <row r="1810" ht="12.75">
      <c r="Q1810" s="12"/>
    </row>
    <row r="1811" ht="12.75">
      <c r="Q1811" s="12"/>
    </row>
    <row r="1812" ht="12.75">
      <c r="Q1812" s="12"/>
    </row>
    <row r="1813" ht="12.75">
      <c r="Q1813" s="12"/>
    </row>
    <row r="1814" ht="12.75">
      <c r="Q1814" s="12"/>
    </row>
    <row r="1815" ht="12.75">
      <c r="Q1815" s="12"/>
    </row>
    <row r="1816" ht="12.75">
      <c r="Q1816" s="12"/>
    </row>
    <row r="1817" ht="12.75">
      <c r="Q1817" s="12"/>
    </row>
    <row r="1818" ht="12.75">
      <c r="Q1818" s="12"/>
    </row>
    <row r="1819" ht="12.75">
      <c r="Q1819" s="12"/>
    </row>
    <row r="1820" ht="12.75">
      <c r="Q1820" s="12"/>
    </row>
    <row r="1821" ht="12.75">
      <c r="Q1821" s="12"/>
    </row>
    <row r="1822" ht="12.75">
      <c r="Q1822" s="12"/>
    </row>
    <row r="1823" ht="12.75">
      <c r="Q1823" s="12"/>
    </row>
    <row r="1824" ht="12.75">
      <c r="Q1824" s="12"/>
    </row>
    <row r="1825" ht="12.75">
      <c r="Q1825" s="12"/>
    </row>
    <row r="1826" ht="12.75">
      <c r="Q1826" s="12"/>
    </row>
    <row r="1827" ht="12.75">
      <c r="Q1827" s="12"/>
    </row>
    <row r="1828" ht="12.75">
      <c r="Q1828" s="12"/>
    </row>
    <row r="1829" ht="12.75">
      <c r="Q1829" s="12"/>
    </row>
    <row r="1830" ht="12.75">
      <c r="Q1830" s="12"/>
    </row>
    <row r="1831" ht="12.75">
      <c r="Q1831" s="12"/>
    </row>
    <row r="1832" ht="12.75">
      <c r="Q1832" s="12"/>
    </row>
    <row r="1833" ht="12.75">
      <c r="Q1833" s="12"/>
    </row>
    <row r="1834" ht="12.75">
      <c r="Q1834" s="12"/>
    </row>
    <row r="1835" ht="12.75">
      <c r="Q1835" s="12"/>
    </row>
    <row r="1836" ht="12.75">
      <c r="Q1836" s="12"/>
    </row>
    <row r="1837" ht="12.75">
      <c r="Q1837" s="12"/>
    </row>
    <row r="1838" ht="12.75">
      <c r="Q1838" s="12"/>
    </row>
    <row r="1839" ht="12.75">
      <c r="Q1839" s="12"/>
    </row>
    <row r="1840" ht="12.75">
      <c r="Q1840" s="12"/>
    </row>
    <row r="1841" ht="12.75">
      <c r="Q1841" s="12"/>
    </row>
    <row r="1842" ht="12.75">
      <c r="Q1842" s="12"/>
    </row>
    <row r="1843" ht="12.75">
      <c r="Q1843" s="12"/>
    </row>
    <row r="1844" ht="12.75">
      <c r="Q1844" s="12"/>
    </row>
    <row r="1845" ht="12.75">
      <c r="Q1845" s="12"/>
    </row>
    <row r="1846" ht="12.75">
      <c r="Q1846" s="12"/>
    </row>
    <row r="1847" ht="12.75">
      <c r="Q1847" s="12"/>
    </row>
    <row r="1848" ht="12.75">
      <c r="Q1848" s="12"/>
    </row>
    <row r="1849" ht="12.75">
      <c r="Q1849" s="12"/>
    </row>
    <row r="1850" ht="12.75">
      <c r="Q1850" s="12"/>
    </row>
    <row r="1851" ht="12.75">
      <c r="Q1851" s="12"/>
    </row>
    <row r="1852" ht="12.75">
      <c r="Q1852" s="12"/>
    </row>
    <row r="1853" ht="12.75">
      <c r="Q1853" s="12"/>
    </row>
    <row r="1854" ht="12.75">
      <c r="Q1854" s="12"/>
    </row>
    <row r="1855" ht="12.75">
      <c r="Q1855" s="12"/>
    </row>
    <row r="1856" ht="12.75">
      <c r="Q1856" s="12"/>
    </row>
    <row r="1857" ht="12.75">
      <c r="Q1857" s="12"/>
    </row>
    <row r="1858" ht="12.75">
      <c r="Q1858" s="12"/>
    </row>
    <row r="1859" ht="12.75">
      <c r="Q1859" s="12"/>
    </row>
    <row r="1860" ht="12.75">
      <c r="Q1860" s="12"/>
    </row>
    <row r="1861" ht="12.75">
      <c r="Q1861" s="12"/>
    </row>
    <row r="1862" ht="12.75">
      <c r="Q1862" s="12"/>
    </row>
    <row r="1863" ht="12.75">
      <c r="Q1863" s="12"/>
    </row>
    <row r="1864" ht="12.75">
      <c r="Q1864" s="12"/>
    </row>
    <row r="1865" ht="12.75">
      <c r="Q1865" s="12"/>
    </row>
    <row r="1866" ht="12.75">
      <c r="Q1866" s="12"/>
    </row>
    <row r="1867" ht="12.75">
      <c r="Q1867" s="12"/>
    </row>
    <row r="1868" ht="12.75">
      <c r="Q1868" s="12"/>
    </row>
    <row r="1869" ht="12.75">
      <c r="Q1869" s="12"/>
    </row>
    <row r="1870" ht="12.75">
      <c r="Q1870" s="12"/>
    </row>
    <row r="1871" ht="12.75">
      <c r="Q1871" s="12"/>
    </row>
    <row r="1872" ht="12.75">
      <c r="Q1872" s="12"/>
    </row>
    <row r="1873" ht="12.75">
      <c r="Q1873" s="12"/>
    </row>
    <row r="1874" ht="12.75">
      <c r="Q1874" s="12"/>
    </row>
    <row r="1875" ht="12.75">
      <c r="Q1875" s="12"/>
    </row>
    <row r="1876" ht="12.75">
      <c r="Q1876" s="12"/>
    </row>
    <row r="1877" ht="12.75">
      <c r="Q1877" s="12"/>
    </row>
    <row r="1878" ht="12.75">
      <c r="Q1878" s="12"/>
    </row>
    <row r="1879" ht="12.75">
      <c r="Q1879" s="12"/>
    </row>
    <row r="1880" ht="12.75">
      <c r="Q1880" s="12"/>
    </row>
    <row r="1881" ht="12.75">
      <c r="Q1881" s="12"/>
    </row>
    <row r="1882" ht="12.75">
      <c r="Q1882" s="12"/>
    </row>
    <row r="1883" ht="12.75">
      <c r="Q1883" s="12"/>
    </row>
    <row r="1884" ht="12.75">
      <c r="Q1884" s="12"/>
    </row>
    <row r="1885" ht="12.75">
      <c r="Q1885" s="12"/>
    </row>
    <row r="1886" ht="12.75">
      <c r="Q1886" s="12"/>
    </row>
    <row r="1887" ht="12.75">
      <c r="Q1887" s="12"/>
    </row>
    <row r="1888" ht="12.75">
      <c r="Q1888" s="12"/>
    </row>
    <row r="1889" ht="12.75">
      <c r="Q1889" s="12"/>
    </row>
    <row r="1890" ht="12.75">
      <c r="Q1890" s="12"/>
    </row>
    <row r="1891" ht="12.75">
      <c r="Q1891" s="12"/>
    </row>
    <row r="1892" ht="12.75">
      <c r="Q1892" s="12"/>
    </row>
    <row r="1893" ht="12.75">
      <c r="Q1893" s="12"/>
    </row>
    <row r="1894" ht="12.75">
      <c r="Q1894" s="12"/>
    </row>
    <row r="1895" ht="12.75">
      <c r="Q1895" s="12"/>
    </row>
    <row r="1896" ht="12.75">
      <c r="Q1896" s="12"/>
    </row>
    <row r="1897" ht="12.75">
      <c r="Q1897" s="12"/>
    </row>
    <row r="1898" ht="12.75">
      <c r="Q1898" s="12"/>
    </row>
    <row r="1899" ht="12.75">
      <c r="Q1899" s="12"/>
    </row>
    <row r="1900" ht="12.75">
      <c r="Q1900" s="12"/>
    </row>
    <row r="1901" ht="12.75">
      <c r="Q1901" s="12"/>
    </row>
    <row r="1902" ht="12.75">
      <c r="Q1902" s="12"/>
    </row>
    <row r="1903" ht="12.75">
      <c r="Q1903" s="12"/>
    </row>
    <row r="1904" ht="12.75">
      <c r="Q1904" s="12"/>
    </row>
    <row r="1905" ht="12.75">
      <c r="Q1905" s="12"/>
    </row>
    <row r="1906" ht="12.75">
      <c r="Q1906" s="12"/>
    </row>
    <row r="1907" ht="12.75">
      <c r="Q1907" s="12"/>
    </row>
    <row r="1908" ht="12.75">
      <c r="Q1908" s="12"/>
    </row>
    <row r="1909" ht="12.75">
      <c r="Q1909" s="12"/>
    </row>
    <row r="1910" ht="12.75">
      <c r="Q1910" s="12"/>
    </row>
    <row r="1911" ht="12.75">
      <c r="Q1911" s="12"/>
    </row>
    <row r="1912" ht="12.75">
      <c r="Q1912" s="12"/>
    </row>
    <row r="1913" ht="12.75">
      <c r="Q1913" s="12"/>
    </row>
    <row r="1914" ht="12.75">
      <c r="Q1914" s="12"/>
    </row>
    <row r="1915" ht="12.75">
      <c r="Q1915" s="12"/>
    </row>
    <row r="1916" ht="12.75">
      <c r="Q1916" s="12"/>
    </row>
    <row r="1917" ht="12.75">
      <c r="Q1917" s="12"/>
    </row>
    <row r="1918" ht="12.75">
      <c r="Q1918" s="12"/>
    </row>
    <row r="1919" ht="12.75">
      <c r="Q1919" s="12"/>
    </row>
    <row r="1920" ht="12.75">
      <c r="Q1920" s="12"/>
    </row>
    <row r="1921" ht="12.75">
      <c r="Q1921" s="12"/>
    </row>
    <row r="1922" ht="12.75">
      <c r="Q1922" s="12"/>
    </row>
    <row r="1923" ht="12.75">
      <c r="Q1923" s="12"/>
    </row>
    <row r="1924" ht="12.75">
      <c r="Q1924" s="12"/>
    </row>
    <row r="1925" ht="12.75">
      <c r="Q1925" s="12"/>
    </row>
    <row r="1926" ht="12.75">
      <c r="Q1926" s="12"/>
    </row>
    <row r="1927" ht="12.75">
      <c r="Q1927" s="12"/>
    </row>
    <row r="1928" ht="12.75">
      <c r="Q1928" s="12"/>
    </row>
    <row r="1929" ht="12.75">
      <c r="Q1929" s="12"/>
    </row>
    <row r="1930" ht="12.75">
      <c r="Q1930" s="12"/>
    </row>
    <row r="1931" ht="12.75">
      <c r="Q1931" s="12"/>
    </row>
    <row r="1932" ht="12.75">
      <c r="Q1932" s="12"/>
    </row>
    <row r="1933" ht="12.75">
      <c r="Q1933" s="12"/>
    </row>
    <row r="1934" ht="12.75">
      <c r="Q1934" s="12"/>
    </row>
    <row r="1935" ht="12.75">
      <c r="Q1935" s="12"/>
    </row>
    <row r="1936" ht="12.75">
      <c r="Q1936" s="12"/>
    </row>
    <row r="1937" ht="12.75">
      <c r="Q1937" s="12"/>
    </row>
    <row r="1938" ht="12.75">
      <c r="Q1938" s="12"/>
    </row>
    <row r="1939" ht="12.75">
      <c r="Q1939" s="12"/>
    </row>
    <row r="1940" ht="12.75">
      <c r="Q1940" s="12"/>
    </row>
    <row r="1941" ht="12.75">
      <c r="Q1941" s="12"/>
    </row>
    <row r="1942" ht="12.75">
      <c r="Q1942" s="12"/>
    </row>
    <row r="1943" ht="12.75">
      <c r="Q1943" s="12"/>
    </row>
    <row r="1944" ht="12.75">
      <c r="Q1944" s="12"/>
    </row>
    <row r="1945" ht="12.75">
      <c r="Q1945" s="12"/>
    </row>
    <row r="1946" ht="12.75">
      <c r="Q1946" s="12"/>
    </row>
    <row r="1947" ht="12.75">
      <c r="Q1947" s="12"/>
    </row>
    <row r="1948" ht="12.75">
      <c r="Q1948" s="12"/>
    </row>
    <row r="1949" ht="12.75">
      <c r="Q1949" s="12"/>
    </row>
    <row r="1950" ht="12.75">
      <c r="Q1950" s="12"/>
    </row>
    <row r="1951" ht="12.75">
      <c r="Q1951" s="12"/>
    </row>
    <row r="1952" ht="12.75">
      <c r="Q1952" s="12"/>
    </row>
    <row r="1953" ht="12.75">
      <c r="Q1953" s="12"/>
    </row>
    <row r="1954" ht="12.75">
      <c r="Q1954" s="12"/>
    </row>
    <row r="1955" ht="12.75">
      <c r="Q1955" s="12"/>
    </row>
    <row r="1956" ht="12.75">
      <c r="Q1956" s="12"/>
    </row>
    <row r="1957" ht="12.75">
      <c r="Q1957" s="12"/>
    </row>
    <row r="1958" ht="12.75">
      <c r="Q1958" s="12"/>
    </row>
    <row r="1959" ht="12.75">
      <c r="Q1959" s="12"/>
    </row>
    <row r="1960" ht="12.75">
      <c r="Q1960" s="12"/>
    </row>
    <row r="1961" ht="12.75">
      <c r="Q1961" s="12"/>
    </row>
    <row r="1962" ht="12.75">
      <c r="Q1962" s="12"/>
    </row>
    <row r="1963" ht="12.75">
      <c r="Q1963" s="12"/>
    </row>
    <row r="1964" ht="12.75">
      <c r="Q1964" s="12"/>
    </row>
    <row r="1965" ht="12.75">
      <c r="Q1965" s="12"/>
    </row>
    <row r="1966" ht="12.75">
      <c r="Q1966" s="12"/>
    </row>
    <row r="1967" ht="12.75">
      <c r="Q1967" s="12"/>
    </row>
    <row r="1968" ht="12.75">
      <c r="Q1968" s="12"/>
    </row>
    <row r="1969" ht="12.75">
      <c r="Q1969" s="12"/>
    </row>
    <row r="1970" ht="12.75">
      <c r="Q1970" s="12"/>
    </row>
    <row r="1971" ht="12.75">
      <c r="Q1971" s="12"/>
    </row>
    <row r="1972" ht="12.75">
      <c r="Q1972" s="12"/>
    </row>
    <row r="1973" ht="12.75">
      <c r="Q1973" s="12"/>
    </row>
    <row r="1974" ht="12.75">
      <c r="Q1974" s="12"/>
    </row>
    <row r="1975" ht="12.75">
      <c r="Q1975" s="12"/>
    </row>
    <row r="1976" ht="12.75">
      <c r="Q1976" s="12"/>
    </row>
    <row r="1977" ht="12.75">
      <c r="Q1977" s="12"/>
    </row>
    <row r="1978" ht="12.75">
      <c r="Q1978" s="12"/>
    </row>
    <row r="1979" ht="12.75">
      <c r="Q1979" s="12"/>
    </row>
    <row r="1980" ht="12.75">
      <c r="Q1980" s="12"/>
    </row>
    <row r="1981" ht="12.75">
      <c r="Q1981" s="12"/>
    </row>
    <row r="1982" ht="12.75">
      <c r="Q1982" s="12"/>
    </row>
    <row r="1983" ht="12.75">
      <c r="Q1983" s="12"/>
    </row>
    <row r="1984" ht="12.75">
      <c r="Q1984" s="12"/>
    </row>
    <row r="1985" ht="12.75">
      <c r="Q1985" s="12"/>
    </row>
    <row r="1986" ht="12.75">
      <c r="Q1986" s="12"/>
    </row>
    <row r="1987" ht="12.75">
      <c r="Q1987" s="12"/>
    </row>
    <row r="1988" ht="12.75">
      <c r="Q1988" s="12"/>
    </row>
    <row r="1989" ht="12.75">
      <c r="Q1989" s="12"/>
    </row>
    <row r="1990" ht="12.75">
      <c r="Q1990" s="12"/>
    </row>
    <row r="1991" ht="12.75">
      <c r="Q1991" s="12"/>
    </row>
    <row r="1992" ht="12.75">
      <c r="Q1992" s="12"/>
    </row>
    <row r="1993" ht="12.75">
      <c r="Q1993" s="12"/>
    </row>
    <row r="1994" ht="12.75">
      <c r="Q1994" s="12"/>
    </row>
    <row r="1995" ht="12.75">
      <c r="Q1995" s="12"/>
    </row>
    <row r="1996" ht="12.75">
      <c r="Q1996" s="12"/>
    </row>
    <row r="1997" ht="12.75">
      <c r="Q1997" s="12"/>
    </row>
    <row r="1998" ht="12.75">
      <c r="Q1998" s="12"/>
    </row>
    <row r="1999" ht="12.75">
      <c r="Q1999" s="12"/>
    </row>
    <row r="2000" ht="12.75">
      <c r="Q2000" s="12"/>
    </row>
    <row r="2001" ht="12.75">
      <c r="Q2001" s="12"/>
    </row>
    <row r="2002" ht="12.75">
      <c r="Q2002" s="12"/>
    </row>
    <row r="2003" ht="12.75">
      <c r="Q2003" s="12"/>
    </row>
    <row r="2004" ht="12.75">
      <c r="Q2004" s="12"/>
    </row>
    <row r="2005" ht="12.75">
      <c r="Q2005" s="12"/>
    </row>
    <row r="2006" ht="12.75">
      <c r="Q2006" s="12"/>
    </row>
    <row r="2007" ht="12.75">
      <c r="Q2007" s="12"/>
    </row>
    <row r="2008" ht="12.75">
      <c r="Q2008" s="12"/>
    </row>
    <row r="2009" ht="12.75">
      <c r="Q2009" s="12"/>
    </row>
    <row r="2010" ht="12.75">
      <c r="Q2010" s="12"/>
    </row>
    <row r="2011" ht="12.75">
      <c r="Q2011" s="12"/>
    </row>
    <row r="2012" ht="12.75">
      <c r="Q2012" s="12"/>
    </row>
    <row r="2013" ht="12.75">
      <c r="Q2013" s="12"/>
    </row>
    <row r="2014" ht="12.75">
      <c r="Q2014" s="12"/>
    </row>
    <row r="2015" ht="12.75">
      <c r="Q2015" s="12"/>
    </row>
    <row r="2016" ht="12.75">
      <c r="Q2016" s="12"/>
    </row>
    <row r="2017" ht="12.75">
      <c r="Q2017" s="12"/>
    </row>
    <row r="2018" ht="12.75">
      <c r="Q2018" s="12"/>
    </row>
    <row r="2019" ht="12.75">
      <c r="Q2019" s="12"/>
    </row>
    <row r="2020" ht="12.75">
      <c r="Q2020" s="12"/>
    </row>
    <row r="2021" ht="12.75">
      <c r="Q2021" s="12"/>
    </row>
    <row r="2022" ht="12.75">
      <c r="Q2022" s="12"/>
    </row>
    <row r="2023" ht="12.75">
      <c r="Q2023" s="12"/>
    </row>
    <row r="2024" ht="12.75">
      <c r="Q2024" s="12"/>
    </row>
    <row r="2025" ht="12.75">
      <c r="Q2025" s="12"/>
    </row>
    <row r="2026" ht="12.75">
      <c r="Q2026" s="12"/>
    </row>
    <row r="2027" ht="12.75">
      <c r="Q2027" s="12"/>
    </row>
    <row r="2028" ht="12.75">
      <c r="Q2028" s="12"/>
    </row>
    <row r="2029" ht="12.75">
      <c r="Q2029" s="12"/>
    </row>
    <row r="2030" ht="12.75">
      <c r="Q2030" s="12"/>
    </row>
    <row r="2031" ht="12.75">
      <c r="Q2031" s="12"/>
    </row>
    <row r="2032" ht="12.75">
      <c r="Q2032" s="12"/>
    </row>
    <row r="2033" ht="12.75">
      <c r="Q2033" s="12"/>
    </row>
    <row r="2034" ht="12.75">
      <c r="Q2034" s="12"/>
    </row>
    <row r="2035" ht="12.75">
      <c r="Q2035" s="12"/>
    </row>
    <row r="2036" ht="12.75">
      <c r="Q2036" s="12"/>
    </row>
    <row r="2037" ht="12.75">
      <c r="Q2037" s="12"/>
    </row>
    <row r="2038" ht="12.75">
      <c r="Q2038" s="12"/>
    </row>
    <row r="2039" ht="12.75">
      <c r="Q2039" s="12"/>
    </row>
    <row r="2040" ht="12.75">
      <c r="Q2040" s="12"/>
    </row>
    <row r="2041" ht="12.75">
      <c r="Q2041" s="12"/>
    </row>
    <row r="2042" ht="12.75">
      <c r="Q2042" s="12"/>
    </row>
    <row r="2043" ht="12.75">
      <c r="Q2043" s="12"/>
    </row>
    <row r="2044" ht="12.75">
      <c r="Q2044" s="12"/>
    </row>
    <row r="2045" ht="12.75">
      <c r="Q2045" s="12"/>
    </row>
    <row r="2046" ht="12.75">
      <c r="Q2046" s="12"/>
    </row>
    <row r="2047" ht="12.75">
      <c r="Q2047" s="12"/>
    </row>
    <row r="2048" ht="12.75">
      <c r="Q2048" s="12"/>
    </row>
    <row r="2049" ht="12.75">
      <c r="Q2049" s="12"/>
    </row>
    <row r="2050" ht="12.75">
      <c r="Q2050" s="12"/>
    </row>
    <row r="2051" ht="12.75">
      <c r="Q2051" s="12"/>
    </row>
    <row r="2052" ht="12.75">
      <c r="Q2052" s="12"/>
    </row>
    <row r="2053" ht="12.75">
      <c r="Q2053" s="12"/>
    </row>
    <row r="2054" ht="12.75">
      <c r="Q2054" s="12"/>
    </row>
    <row r="2055" ht="12.75">
      <c r="Q2055" s="12"/>
    </row>
    <row r="2056" ht="12.75">
      <c r="Q2056" s="12"/>
    </row>
    <row r="2057" ht="12.75">
      <c r="Q2057" s="12"/>
    </row>
    <row r="2058" ht="12.75">
      <c r="Q2058" s="12"/>
    </row>
    <row r="2059" ht="12.75">
      <c r="Q2059" s="12"/>
    </row>
    <row r="2060" ht="12.75">
      <c r="Q2060" s="12"/>
    </row>
    <row r="2061" ht="12.75">
      <c r="Q2061" s="12"/>
    </row>
    <row r="2062" ht="12.75">
      <c r="Q2062" s="12"/>
    </row>
    <row r="2063" ht="12.75">
      <c r="Q2063" s="12"/>
    </row>
    <row r="2064" ht="12.75">
      <c r="Q2064" s="12"/>
    </row>
    <row r="2065" ht="12.75">
      <c r="Q2065" s="12"/>
    </row>
    <row r="2066" ht="12.75">
      <c r="Q2066" s="12"/>
    </row>
    <row r="2067" ht="12.75">
      <c r="Q2067" s="12"/>
    </row>
    <row r="2068" ht="12.75">
      <c r="Q2068" s="12"/>
    </row>
    <row r="2069" ht="12.75">
      <c r="Q2069" s="12"/>
    </row>
    <row r="2070" ht="12.75">
      <c r="Q2070" s="12"/>
    </row>
    <row r="2071" ht="12.75">
      <c r="Q2071" s="12"/>
    </row>
    <row r="2072" ht="12.75">
      <c r="Q2072" s="12"/>
    </row>
    <row r="2073" ht="12.75">
      <c r="Q2073" s="12"/>
    </row>
    <row r="2074" ht="12.75">
      <c r="Q2074" s="12"/>
    </row>
    <row r="2075" ht="12.75">
      <c r="Q2075" s="12"/>
    </row>
    <row r="2076" ht="12.75">
      <c r="Q2076" s="12"/>
    </row>
    <row r="2077" ht="12.75">
      <c r="Q2077" s="12"/>
    </row>
    <row r="2078" ht="12.75">
      <c r="Q2078" s="12"/>
    </row>
    <row r="2079" ht="12.75">
      <c r="Q2079" s="12"/>
    </row>
    <row r="2080" ht="12.75">
      <c r="Q2080" s="12"/>
    </row>
    <row r="2081" ht="12.75">
      <c r="Q2081" s="12"/>
    </row>
    <row r="2082" ht="12.75">
      <c r="Q2082" s="12"/>
    </row>
    <row r="2083" ht="12.75">
      <c r="Q2083" s="12"/>
    </row>
    <row r="2084" ht="12.75">
      <c r="Q2084" s="12"/>
    </row>
    <row r="2085" ht="12.75">
      <c r="Q2085" s="12"/>
    </row>
    <row r="2086" ht="12.75">
      <c r="Q2086" s="12"/>
    </row>
    <row r="2087" ht="12.75">
      <c r="Q2087" s="12"/>
    </row>
    <row r="2088" ht="12.75">
      <c r="Q2088" s="12"/>
    </row>
    <row r="2089" ht="12.75">
      <c r="Q2089" s="12"/>
    </row>
    <row r="2090" ht="12.75">
      <c r="Q2090" s="12"/>
    </row>
    <row r="2091" ht="12.75">
      <c r="Q2091" s="12"/>
    </row>
    <row r="2092" ht="12.75">
      <c r="Q2092" s="12"/>
    </row>
    <row r="2093" ht="12.75">
      <c r="Q2093" s="12"/>
    </row>
    <row r="2094" ht="12.75">
      <c r="Q2094" s="12"/>
    </row>
    <row r="2095" ht="12.75">
      <c r="Q2095" s="12"/>
    </row>
    <row r="2096" ht="12.75">
      <c r="Q2096" s="12"/>
    </row>
    <row r="2097" ht="12.75">
      <c r="Q2097" s="12"/>
    </row>
    <row r="2098" ht="12.75">
      <c r="Q2098" s="12"/>
    </row>
    <row r="2099" ht="12.75">
      <c r="Q2099" s="12"/>
    </row>
    <row r="2100" ht="12.75">
      <c r="Q2100" s="12"/>
    </row>
    <row r="2101" ht="12.75">
      <c r="Q2101" s="12"/>
    </row>
    <row r="2102" ht="12.75">
      <c r="Q2102" s="12"/>
    </row>
    <row r="2103" ht="12.75">
      <c r="Q2103" s="12"/>
    </row>
    <row r="2104" ht="12.75">
      <c r="Q2104" s="12"/>
    </row>
    <row r="2105" ht="12.75">
      <c r="Q2105" s="12"/>
    </row>
    <row r="2106" ht="12.75">
      <c r="Q2106" s="12"/>
    </row>
    <row r="2107" ht="12.75">
      <c r="Q2107" s="12"/>
    </row>
    <row r="2108" ht="12.75">
      <c r="Q2108" s="12"/>
    </row>
    <row r="2109" ht="12.75">
      <c r="Q2109" s="12"/>
    </row>
    <row r="2110" ht="12.75">
      <c r="Q2110" s="12"/>
    </row>
    <row r="2111" ht="12.75">
      <c r="Q2111" s="12"/>
    </row>
    <row r="2112" ht="12.75">
      <c r="Q2112" s="12"/>
    </row>
    <row r="2113" ht="12.75">
      <c r="Q2113" s="12"/>
    </row>
    <row r="2114" ht="12.75">
      <c r="Q2114" s="12"/>
    </row>
    <row r="2115" ht="12.75">
      <c r="Q2115" s="12"/>
    </row>
    <row r="2116" ht="12.75">
      <c r="Q2116" s="12"/>
    </row>
    <row r="2117" ht="12.75">
      <c r="Q2117" s="12"/>
    </row>
    <row r="2118" ht="12.75">
      <c r="Q2118" s="12"/>
    </row>
    <row r="2119" ht="12.75">
      <c r="Q2119" s="12"/>
    </row>
    <row r="2120" ht="12.75">
      <c r="Q2120" s="12"/>
    </row>
    <row r="2121" ht="12.75">
      <c r="Q2121" s="12"/>
    </row>
    <row r="2122" ht="12.75">
      <c r="Q2122" s="12"/>
    </row>
    <row r="2123" ht="12.75">
      <c r="Q2123" s="12"/>
    </row>
    <row r="2124" ht="12.75">
      <c r="Q2124" s="12"/>
    </row>
    <row r="2125" ht="12.75">
      <c r="Q2125" s="12"/>
    </row>
    <row r="2126" ht="12.75">
      <c r="Q2126" s="12"/>
    </row>
    <row r="2127" ht="12.75">
      <c r="Q2127" s="12"/>
    </row>
    <row r="2128" ht="12.75">
      <c r="Q2128" s="12"/>
    </row>
    <row r="2129" ht="12.75">
      <c r="Q2129" s="12"/>
    </row>
    <row r="2130" ht="12.75">
      <c r="Q2130" s="12"/>
    </row>
    <row r="2131" ht="12.75">
      <c r="Q2131" s="12"/>
    </row>
    <row r="2132" ht="12.75">
      <c r="Q2132" s="12"/>
    </row>
    <row r="2133" ht="12.75">
      <c r="Q2133" s="12"/>
    </row>
    <row r="2134" ht="12.75">
      <c r="Q2134" s="12"/>
    </row>
    <row r="2135" ht="12.75">
      <c r="Q2135" s="12"/>
    </row>
    <row r="2136" ht="12.75">
      <c r="Q2136" s="12"/>
    </row>
    <row r="2137" ht="12.75">
      <c r="Q2137" s="12"/>
    </row>
    <row r="2138" ht="12.75">
      <c r="Q2138" s="12"/>
    </row>
    <row r="2139" ht="12.75">
      <c r="Q2139" s="12"/>
    </row>
    <row r="2140" ht="12.75">
      <c r="Q2140" s="12"/>
    </row>
    <row r="2141" ht="12.75">
      <c r="Q2141" s="12"/>
    </row>
    <row r="2142" ht="12.75">
      <c r="Q2142" s="12"/>
    </row>
    <row r="2143" ht="12.75">
      <c r="Q2143" s="12"/>
    </row>
    <row r="2144" ht="12.75">
      <c r="Q2144" s="12"/>
    </row>
    <row r="2145" ht="12.75">
      <c r="Q2145" s="12"/>
    </row>
    <row r="2146" ht="12.75">
      <c r="Q2146" s="12"/>
    </row>
    <row r="2147" ht="12.75">
      <c r="Q2147" s="12"/>
    </row>
    <row r="2148" ht="12.75">
      <c r="Q2148" s="12"/>
    </row>
    <row r="2149" ht="12.75">
      <c r="Q2149" s="12"/>
    </row>
    <row r="2150" ht="12.75">
      <c r="Q2150" s="12"/>
    </row>
    <row r="2151" ht="12.75">
      <c r="Q2151" s="12"/>
    </row>
    <row r="2152" ht="12.75">
      <c r="Q2152" s="12"/>
    </row>
    <row r="2153" ht="12.75">
      <c r="Q2153" s="12"/>
    </row>
    <row r="2154" ht="12.75">
      <c r="Q2154" s="12"/>
    </row>
    <row r="2155" ht="12.75">
      <c r="Q2155" s="12"/>
    </row>
    <row r="2156" ht="12.75">
      <c r="Q2156" s="12"/>
    </row>
    <row r="2157" ht="12.75">
      <c r="Q2157" s="12"/>
    </row>
    <row r="2158" ht="12.75">
      <c r="Q2158" s="12"/>
    </row>
    <row r="2159" ht="12.75">
      <c r="Q2159" s="12"/>
    </row>
    <row r="2160" ht="12.75">
      <c r="Q2160" s="12"/>
    </row>
    <row r="2161" ht="12.75">
      <c r="Q2161" s="12"/>
    </row>
    <row r="2162" ht="12.75">
      <c r="Q2162" s="12"/>
    </row>
    <row r="2163" ht="12.75">
      <c r="Q2163" s="12"/>
    </row>
    <row r="2164" ht="12.75">
      <c r="Q2164" s="12"/>
    </row>
    <row r="2165" ht="12.75">
      <c r="Q2165" s="12"/>
    </row>
    <row r="2166" ht="12.75">
      <c r="Q2166" s="12"/>
    </row>
    <row r="2167" ht="12.75">
      <c r="Q2167" s="12"/>
    </row>
    <row r="2168" ht="12.75">
      <c r="Q2168" s="12"/>
    </row>
    <row r="2169" ht="12.75">
      <c r="Q2169" s="12"/>
    </row>
    <row r="2170" ht="12.75">
      <c r="Q2170" s="12"/>
    </row>
    <row r="2171" ht="12.75">
      <c r="Q2171" s="12"/>
    </row>
    <row r="2172" ht="12.75">
      <c r="Q2172" s="12"/>
    </row>
    <row r="2173" ht="12.75">
      <c r="Q2173" s="12"/>
    </row>
    <row r="2174" ht="12.75">
      <c r="Q2174" s="12"/>
    </row>
    <row r="2175" ht="12.75">
      <c r="Q2175" s="12"/>
    </row>
    <row r="2176" ht="12.75">
      <c r="Q2176" s="12"/>
    </row>
    <row r="2177" ht="12.75">
      <c r="Q2177" s="12"/>
    </row>
    <row r="2178" ht="12.75">
      <c r="Q2178" s="12"/>
    </row>
    <row r="2179" ht="12.75">
      <c r="Q2179" s="12"/>
    </row>
    <row r="2180" ht="12.75">
      <c r="Q2180" s="12"/>
    </row>
    <row r="2181" ht="12.75">
      <c r="Q2181" s="12"/>
    </row>
    <row r="2182" ht="12.75">
      <c r="Q2182" s="12"/>
    </row>
    <row r="2183" ht="12.75">
      <c r="Q2183" s="12"/>
    </row>
    <row r="2184" ht="12.75">
      <c r="Q2184" s="12"/>
    </row>
    <row r="2185" ht="12.75">
      <c r="Q2185" s="12"/>
    </row>
    <row r="2186" ht="12.75">
      <c r="Q2186" s="12"/>
    </row>
    <row r="2187" ht="12.75">
      <c r="Q2187" s="12"/>
    </row>
    <row r="2188" ht="12.75">
      <c r="Q2188" s="12"/>
    </row>
    <row r="2189" ht="12.75">
      <c r="Q2189" s="12"/>
    </row>
    <row r="2190" ht="12.75">
      <c r="Q2190" s="12"/>
    </row>
    <row r="2191" ht="12.75">
      <c r="Q2191" s="12"/>
    </row>
    <row r="2192" ht="12.75">
      <c r="Q2192" s="12"/>
    </row>
    <row r="2193" ht="12.75">
      <c r="Q2193" s="12"/>
    </row>
    <row r="2194" ht="12.75">
      <c r="Q2194" s="12"/>
    </row>
    <row r="2195" ht="12.75">
      <c r="Q2195" s="12"/>
    </row>
    <row r="2196" ht="12.75">
      <c r="Q2196" s="12"/>
    </row>
    <row r="2197" ht="12.75">
      <c r="Q2197" s="12"/>
    </row>
    <row r="2198" ht="12.75">
      <c r="Q2198" s="12"/>
    </row>
    <row r="2199" ht="12.75">
      <c r="Q2199" s="12"/>
    </row>
    <row r="2200" ht="12.75">
      <c r="Q2200" s="12"/>
    </row>
    <row r="2201" ht="12.75">
      <c r="Q2201" s="12"/>
    </row>
    <row r="2202" ht="12.75">
      <c r="Q2202" s="12"/>
    </row>
    <row r="2203" ht="12.75">
      <c r="Q2203" s="12"/>
    </row>
    <row r="2204" ht="12.75">
      <c r="Q2204" s="12"/>
    </row>
    <row r="2205" ht="12.75">
      <c r="Q2205" s="12"/>
    </row>
    <row r="2206" ht="12.75">
      <c r="Q2206" s="12"/>
    </row>
    <row r="2207" ht="12.75">
      <c r="Q2207" s="12"/>
    </row>
    <row r="2208" ht="12.75">
      <c r="Q2208" s="12"/>
    </row>
    <row r="2209" ht="12.75">
      <c r="Q2209" s="12"/>
    </row>
    <row r="2210" ht="12.75">
      <c r="Q2210" s="12"/>
    </row>
    <row r="2211" ht="12.75">
      <c r="Q2211" s="12"/>
    </row>
    <row r="2212" ht="12.75">
      <c r="Q2212" s="12"/>
    </row>
    <row r="2213" ht="12.75">
      <c r="Q2213" s="12"/>
    </row>
    <row r="2214" ht="12.75">
      <c r="Q2214" s="12"/>
    </row>
    <row r="2215" ht="12.75">
      <c r="Q2215" s="12"/>
    </row>
    <row r="2216" ht="12.75">
      <c r="Q2216" s="12"/>
    </row>
    <row r="2217" ht="12.75">
      <c r="Q2217" s="12"/>
    </row>
    <row r="2218" ht="12.75">
      <c r="Q2218" s="12"/>
    </row>
    <row r="2219" ht="12.75">
      <c r="Q2219" s="12"/>
    </row>
    <row r="2220" ht="12.75">
      <c r="Q2220" s="12"/>
    </row>
    <row r="2221" ht="12.75">
      <c r="Q2221" s="12"/>
    </row>
    <row r="2222" ht="12.75">
      <c r="Q2222" s="12"/>
    </row>
    <row r="2223" ht="12.75">
      <c r="Q2223" s="12"/>
    </row>
    <row r="2224" ht="12.75">
      <c r="Q2224" s="12"/>
    </row>
    <row r="2225" ht="12.75">
      <c r="Q2225" s="12"/>
    </row>
    <row r="2226" ht="12.75">
      <c r="Q2226" s="12"/>
    </row>
    <row r="2227" ht="12.75">
      <c r="Q2227" s="12"/>
    </row>
    <row r="2228" ht="12.75">
      <c r="Q2228" s="12"/>
    </row>
    <row r="2229" ht="12.75">
      <c r="Q2229" s="12"/>
    </row>
    <row r="2230" ht="12.75">
      <c r="Q2230" s="12"/>
    </row>
    <row r="2231" ht="12.75">
      <c r="Q2231" s="12"/>
    </row>
    <row r="2232" ht="12.75">
      <c r="Q2232" s="12"/>
    </row>
    <row r="2233" ht="12.75">
      <c r="Q2233" s="12"/>
    </row>
    <row r="2234" ht="12.75">
      <c r="Q2234" s="12"/>
    </row>
    <row r="2235" ht="12.75">
      <c r="Q2235" s="12"/>
    </row>
    <row r="2236" ht="12.75">
      <c r="Q2236" s="12"/>
    </row>
    <row r="2237" ht="12.75">
      <c r="Q2237" s="12"/>
    </row>
    <row r="2238" ht="12.75">
      <c r="Q2238" s="12"/>
    </row>
    <row r="2239" ht="12.75">
      <c r="Q2239" s="12"/>
    </row>
    <row r="2240" ht="12.75">
      <c r="Q2240" s="12"/>
    </row>
    <row r="2241" ht="12.75">
      <c r="Q2241" s="12"/>
    </row>
    <row r="2242" ht="12.75">
      <c r="Q2242" s="12"/>
    </row>
    <row r="2243" ht="12.75">
      <c r="Q2243" s="12"/>
    </row>
    <row r="2244" ht="12.75">
      <c r="Q2244" s="12"/>
    </row>
    <row r="2245" ht="12.75">
      <c r="Q2245" s="12"/>
    </row>
    <row r="2246" ht="12.75">
      <c r="Q2246" s="12"/>
    </row>
    <row r="2247" ht="12.75">
      <c r="Q2247" s="12"/>
    </row>
    <row r="2248" ht="12.75">
      <c r="Q2248" s="12"/>
    </row>
    <row r="2249" ht="12.75">
      <c r="Q2249" s="12"/>
    </row>
    <row r="2250" ht="12.75">
      <c r="Q2250" s="12"/>
    </row>
    <row r="2251" ht="12.75">
      <c r="Q2251" s="12"/>
    </row>
    <row r="2252" ht="12.75">
      <c r="Q2252" s="12"/>
    </row>
    <row r="2253" ht="12.75">
      <c r="Q2253" s="12"/>
    </row>
    <row r="2254" ht="12.75">
      <c r="Q2254" s="12"/>
    </row>
    <row r="2255" ht="12.75">
      <c r="Q2255" s="12"/>
    </row>
    <row r="2256" ht="12.75">
      <c r="Q2256" s="12"/>
    </row>
    <row r="2257" ht="12.75">
      <c r="Q2257" s="12"/>
    </row>
    <row r="2258" ht="12.75">
      <c r="Q2258" s="12"/>
    </row>
    <row r="2259" ht="12.75">
      <c r="Q2259" s="12"/>
    </row>
    <row r="2260" ht="12.75">
      <c r="Q2260" s="12"/>
    </row>
    <row r="2261" ht="12.75">
      <c r="Q2261" s="12"/>
    </row>
    <row r="2262" ht="12.75">
      <c r="Q2262" s="12"/>
    </row>
    <row r="2263" ht="12.75">
      <c r="Q2263" s="12"/>
    </row>
    <row r="2264" ht="12.75">
      <c r="Q2264" s="12"/>
    </row>
    <row r="2265" ht="12.75">
      <c r="Q2265" s="12"/>
    </row>
    <row r="2266" ht="12.75">
      <c r="Q2266" s="12"/>
    </row>
    <row r="2267" ht="12.75">
      <c r="Q2267" s="12"/>
    </row>
    <row r="2268" ht="12.75">
      <c r="Q2268" s="12"/>
    </row>
    <row r="2269" ht="12.75">
      <c r="Q2269" s="12"/>
    </row>
    <row r="2270" ht="12.75">
      <c r="Q2270" s="12"/>
    </row>
    <row r="2271" ht="12.75">
      <c r="Q2271" s="12"/>
    </row>
    <row r="2272" ht="12.75">
      <c r="Q2272" s="12"/>
    </row>
    <row r="2273" ht="12.75">
      <c r="Q2273" s="12"/>
    </row>
    <row r="2274" ht="12.75">
      <c r="Q2274" s="12"/>
    </row>
    <row r="2275" ht="12.75">
      <c r="Q2275" s="12"/>
    </row>
    <row r="2276" ht="12.75">
      <c r="Q2276" s="12"/>
    </row>
    <row r="2277" ht="12.75">
      <c r="Q2277" s="12"/>
    </row>
    <row r="2278" ht="12.75">
      <c r="Q2278" s="12"/>
    </row>
    <row r="2279" ht="12.75">
      <c r="Q2279" s="12"/>
    </row>
    <row r="2280" ht="12.75">
      <c r="Q2280" s="12"/>
    </row>
    <row r="2281" ht="12.75">
      <c r="Q2281" s="12"/>
    </row>
    <row r="2282" ht="12.75">
      <c r="Q2282" s="12"/>
    </row>
    <row r="2283" ht="12.75">
      <c r="Q2283" s="12"/>
    </row>
    <row r="2284" ht="12.75">
      <c r="Q2284" s="12"/>
    </row>
    <row r="2285" ht="12.75">
      <c r="Q2285" s="12"/>
    </row>
    <row r="2286" ht="12.75">
      <c r="Q2286" s="12"/>
    </row>
    <row r="2287" ht="12.75">
      <c r="Q2287" s="12"/>
    </row>
    <row r="2288" ht="12.75">
      <c r="Q2288" s="12"/>
    </row>
    <row r="2289" ht="12.75">
      <c r="Q2289" s="12"/>
    </row>
    <row r="2290" ht="12.75">
      <c r="Q2290" s="12"/>
    </row>
    <row r="2291" ht="12.75">
      <c r="Q2291" s="12"/>
    </row>
    <row r="2292" ht="12.75">
      <c r="Q2292" s="12"/>
    </row>
    <row r="2293" ht="12.75">
      <c r="Q2293" s="12"/>
    </row>
    <row r="2294" ht="12.75">
      <c r="Q2294" s="12"/>
    </row>
    <row r="2295" ht="12.75">
      <c r="Q2295" s="12"/>
    </row>
    <row r="2296" ht="12.75">
      <c r="Q2296" s="12"/>
    </row>
    <row r="2297" ht="12.75">
      <c r="Q2297" s="12"/>
    </row>
    <row r="2298" ht="12.75">
      <c r="Q2298" s="12"/>
    </row>
    <row r="2299" ht="12.75">
      <c r="Q2299" s="12"/>
    </row>
    <row r="2300" ht="12.75">
      <c r="Q2300" s="12"/>
    </row>
    <row r="2301" ht="12.75">
      <c r="Q2301" s="12"/>
    </row>
    <row r="2302" ht="12.75">
      <c r="Q2302" s="12"/>
    </row>
    <row r="2303" ht="12.75">
      <c r="Q2303" s="12"/>
    </row>
    <row r="2304" ht="12.75">
      <c r="Q2304" s="12"/>
    </row>
    <row r="2305" ht="12.75">
      <c r="Q2305" s="12"/>
    </row>
    <row r="2306" ht="12.75">
      <c r="Q2306" s="12"/>
    </row>
    <row r="2307" ht="12.75">
      <c r="Q2307" s="12"/>
    </row>
    <row r="2308" ht="12.75">
      <c r="Q2308" s="12"/>
    </row>
    <row r="2309" ht="12.75">
      <c r="Q2309" s="12"/>
    </row>
    <row r="2310" ht="12.75">
      <c r="Q2310" s="12"/>
    </row>
    <row r="2311" ht="12.75">
      <c r="Q2311" s="12"/>
    </row>
    <row r="2312" ht="12.75">
      <c r="Q2312" s="12"/>
    </row>
    <row r="2313" ht="12.75">
      <c r="Q2313" s="12"/>
    </row>
    <row r="2314" ht="12.75">
      <c r="Q2314" s="12"/>
    </row>
    <row r="2315" ht="12.75">
      <c r="Q2315" s="12"/>
    </row>
    <row r="2316" ht="12.75">
      <c r="Q2316" s="12"/>
    </row>
    <row r="2317" ht="12.75">
      <c r="Q2317" s="12"/>
    </row>
    <row r="2318" ht="12.75">
      <c r="Q2318" s="12"/>
    </row>
    <row r="2319" ht="12.75">
      <c r="Q2319" s="12"/>
    </row>
    <row r="2320" ht="12.75">
      <c r="Q2320" s="12"/>
    </row>
    <row r="2321" ht="12.75">
      <c r="Q2321" s="12"/>
    </row>
    <row r="2322" ht="12.75">
      <c r="Q2322" s="12"/>
    </row>
    <row r="2323" ht="12.75">
      <c r="Q2323" s="12"/>
    </row>
    <row r="2324" ht="12.75">
      <c r="Q2324" s="12"/>
    </row>
    <row r="2325" ht="12.75">
      <c r="Q2325" s="12"/>
    </row>
    <row r="2326" ht="12.75">
      <c r="Q2326" s="12"/>
    </row>
    <row r="2327" ht="12.75">
      <c r="Q2327" s="12"/>
    </row>
    <row r="2328" ht="12.75">
      <c r="Q2328" s="12"/>
    </row>
    <row r="2329" ht="12.75">
      <c r="Q2329" s="12"/>
    </row>
    <row r="2330" ht="12.75">
      <c r="Q2330" s="12"/>
    </row>
    <row r="2331" ht="12.75">
      <c r="Q2331" s="12"/>
    </row>
    <row r="2332" ht="12.75">
      <c r="Q2332" s="12"/>
    </row>
    <row r="2333" ht="12.75">
      <c r="Q2333" s="12"/>
    </row>
    <row r="2334" ht="12.75">
      <c r="Q2334" s="12"/>
    </row>
    <row r="2335" ht="12.75">
      <c r="Q2335" s="12"/>
    </row>
    <row r="2336" ht="12.75">
      <c r="Q2336" s="12"/>
    </row>
    <row r="2337" ht="12.75">
      <c r="Q2337" s="12"/>
    </row>
    <row r="2338" ht="12.75">
      <c r="Q2338" s="12"/>
    </row>
    <row r="2339" ht="12.75">
      <c r="Q2339" s="12"/>
    </row>
    <row r="2340" ht="12.75">
      <c r="Q2340" s="12"/>
    </row>
    <row r="2341" ht="12.75">
      <c r="Q2341" s="12"/>
    </row>
    <row r="2342" ht="12.75">
      <c r="Q2342" s="12"/>
    </row>
    <row r="2343" ht="12.75">
      <c r="Q2343" s="12"/>
    </row>
    <row r="2344" ht="12.75">
      <c r="Q2344" s="12"/>
    </row>
    <row r="2345" ht="12.75">
      <c r="Q2345" s="12"/>
    </row>
    <row r="2346" ht="12.75">
      <c r="Q2346" s="12"/>
    </row>
    <row r="2347" ht="12.75">
      <c r="Q2347" s="12"/>
    </row>
    <row r="2348" ht="12.75">
      <c r="Q2348" s="12"/>
    </row>
    <row r="2349" ht="12.75">
      <c r="Q2349" s="12"/>
    </row>
    <row r="2350" ht="12.75">
      <c r="Q2350" s="12"/>
    </row>
    <row r="2351" ht="12.75">
      <c r="Q2351" s="12"/>
    </row>
    <row r="2352" ht="12.75">
      <c r="Q2352" s="12"/>
    </row>
    <row r="2353" ht="12.75">
      <c r="Q2353" s="12"/>
    </row>
    <row r="2354" ht="12.75">
      <c r="Q2354" s="12"/>
    </row>
    <row r="2355" ht="12.75">
      <c r="Q2355" s="12"/>
    </row>
    <row r="2356" ht="12.75">
      <c r="Q2356" s="12"/>
    </row>
    <row r="2357" ht="12.75">
      <c r="Q2357" s="12"/>
    </row>
    <row r="2358" ht="12.75">
      <c r="Q2358" s="12"/>
    </row>
    <row r="2359" ht="12.75">
      <c r="Q2359" s="12"/>
    </row>
    <row r="2360" ht="12.75">
      <c r="Q2360" s="12"/>
    </row>
    <row r="2361" ht="12.75">
      <c r="Q2361" s="12"/>
    </row>
    <row r="2362" ht="12.75">
      <c r="Q2362" s="12"/>
    </row>
    <row r="2363" ht="12.75">
      <c r="Q2363" s="12"/>
    </row>
    <row r="2364" ht="12.75">
      <c r="Q2364" s="12"/>
    </row>
    <row r="2365" ht="12.75">
      <c r="Q2365" s="12"/>
    </row>
    <row r="2366" ht="12.75">
      <c r="Q2366" s="12"/>
    </row>
    <row r="2367" ht="12.75">
      <c r="Q2367" s="12"/>
    </row>
    <row r="2368" ht="12.75">
      <c r="Q2368" s="12"/>
    </row>
    <row r="2369" ht="12.75">
      <c r="Q2369" s="12"/>
    </row>
    <row r="2370" ht="12.75">
      <c r="Q2370" s="12"/>
    </row>
    <row r="2371" ht="12.75">
      <c r="Q2371" s="12"/>
    </row>
    <row r="2372" ht="12.75">
      <c r="Q2372" s="12"/>
    </row>
    <row r="2373" ht="12.75">
      <c r="Q2373" s="12"/>
    </row>
    <row r="2374" ht="12.75">
      <c r="Q2374" s="12"/>
    </row>
    <row r="2375" ht="12.75">
      <c r="Q2375" s="12"/>
    </row>
    <row r="2376" ht="12.75">
      <c r="Q2376" s="12"/>
    </row>
    <row r="2377" ht="12.75">
      <c r="Q2377" s="12"/>
    </row>
    <row r="2378" ht="12.75">
      <c r="Q2378" s="12"/>
    </row>
    <row r="2379" ht="12.75">
      <c r="Q2379" s="12"/>
    </row>
    <row r="2380" ht="12.75">
      <c r="Q2380" s="12"/>
    </row>
    <row r="2381" ht="12.75">
      <c r="Q2381" s="12"/>
    </row>
    <row r="2382" ht="12.75">
      <c r="Q2382" s="12"/>
    </row>
    <row r="2383" ht="12.75">
      <c r="Q2383" s="12"/>
    </row>
    <row r="2384" ht="12.75">
      <c r="Q2384" s="12"/>
    </row>
    <row r="2385" ht="12.75">
      <c r="Q2385" s="12"/>
    </row>
    <row r="2386" ht="12.75">
      <c r="Q2386" s="12"/>
    </row>
    <row r="2387" ht="12.75">
      <c r="Q2387" s="12"/>
    </row>
    <row r="2388" ht="12.75">
      <c r="Q2388" s="12"/>
    </row>
    <row r="2389" ht="12.75">
      <c r="Q2389" s="12"/>
    </row>
    <row r="2390" ht="12.75">
      <c r="Q2390" s="12"/>
    </row>
    <row r="2391" ht="12.75">
      <c r="Q2391" s="12"/>
    </row>
    <row r="2392" ht="12.75">
      <c r="Q2392" s="12"/>
    </row>
    <row r="2393" ht="12.75">
      <c r="Q2393" s="12"/>
    </row>
    <row r="2394" ht="12.75">
      <c r="Q2394" s="12"/>
    </row>
    <row r="2395" ht="12.75">
      <c r="Q2395" s="12"/>
    </row>
    <row r="2396" ht="12.75">
      <c r="Q2396" s="12"/>
    </row>
    <row r="2397" ht="12.75">
      <c r="Q2397" s="12"/>
    </row>
    <row r="2398" ht="12.75">
      <c r="Q2398" s="12"/>
    </row>
    <row r="2399" ht="12.75">
      <c r="Q2399" s="12"/>
    </row>
    <row r="2400" ht="12.75">
      <c r="Q2400" s="12"/>
    </row>
    <row r="2401" ht="12.75">
      <c r="Q2401" s="12"/>
    </row>
    <row r="2402" ht="12.75">
      <c r="Q2402" s="12"/>
    </row>
    <row r="2403" ht="12.75">
      <c r="Q2403" s="12"/>
    </row>
    <row r="2404" ht="12.75">
      <c r="Q2404" s="12"/>
    </row>
    <row r="2405" ht="12.75">
      <c r="Q2405" s="12"/>
    </row>
    <row r="2406" ht="12.75">
      <c r="Q2406" s="12"/>
    </row>
    <row r="2407" ht="12.75">
      <c r="Q2407" s="12"/>
    </row>
    <row r="2408" ht="12.75">
      <c r="Q2408" s="12"/>
    </row>
    <row r="2409" ht="12.75">
      <c r="Q2409" s="12"/>
    </row>
    <row r="2410" ht="12.75">
      <c r="Q2410" s="12"/>
    </row>
    <row r="2411" ht="12.75">
      <c r="Q2411" s="12"/>
    </row>
    <row r="2412" ht="12.75">
      <c r="Q2412" s="12"/>
    </row>
    <row r="2413" ht="12.75">
      <c r="Q2413" s="12"/>
    </row>
    <row r="2414" ht="12.75">
      <c r="Q2414" s="12"/>
    </row>
    <row r="2415" ht="12.75">
      <c r="Q2415" s="12"/>
    </row>
    <row r="2416" ht="12.75">
      <c r="Q2416" s="12"/>
    </row>
    <row r="2417" ht="12.75">
      <c r="Q2417" s="12"/>
    </row>
    <row r="2418" ht="12.75">
      <c r="Q2418" s="12"/>
    </row>
    <row r="2419" ht="12.75">
      <c r="Q2419" s="12"/>
    </row>
    <row r="2420" ht="12.75">
      <c r="Q2420" s="12"/>
    </row>
    <row r="2421" ht="12.75">
      <c r="Q2421" s="12"/>
    </row>
    <row r="2422" ht="12.75">
      <c r="Q2422" s="12"/>
    </row>
    <row r="2423" ht="12.75">
      <c r="Q2423" s="12"/>
    </row>
    <row r="2424" ht="12.75">
      <c r="Q2424" s="12"/>
    </row>
    <row r="2425" ht="12.75">
      <c r="Q2425" s="12"/>
    </row>
    <row r="2426" ht="12.75">
      <c r="Q2426" s="12"/>
    </row>
    <row r="2427" ht="12.75">
      <c r="Q2427" s="12"/>
    </row>
    <row r="2428" ht="12.75">
      <c r="Q2428" s="12"/>
    </row>
    <row r="2429" ht="12.75">
      <c r="Q2429" s="12"/>
    </row>
    <row r="2430" ht="12.75">
      <c r="Q2430" s="12"/>
    </row>
    <row r="2431" ht="12.75">
      <c r="Q2431" s="12"/>
    </row>
    <row r="2432" ht="12.75">
      <c r="Q2432" s="12"/>
    </row>
    <row r="2433" ht="12.75">
      <c r="Q2433" s="12"/>
    </row>
    <row r="2434" ht="12.75">
      <c r="Q2434" s="12"/>
    </row>
    <row r="2435" ht="12.75">
      <c r="Q2435" s="12"/>
    </row>
    <row r="2436" ht="12.75">
      <c r="Q2436" s="12"/>
    </row>
    <row r="2437" ht="12.75">
      <c r="Q2437" s="12"/>
    </row>
    <row r="2438" ht="12.75">
      <c r="Q2438" s="12"/>
    </row>
    <row r="2439" ht="12.75">
      <c r="Q2439" s="12"/>
    </row>
    <row r="2440" ht="12.75">
      <c r="Q2440" s="12"/>
    </row>
    <row r="2441" ht="12.75">
      <c r="Q2441" s="12"/>
    </row>
    <row r="2442" ht="12.75">
      <c r="Q2442" s="12"/>
    </row>
    <row r="2443" ht="12.75">
      <c r="Q2443" s="12"/>
    </row>
    <row r="2444" ht="12.75">
      <c r="Q2444" s="12"/>
    </row>
    <row r="2445" ht="12.75">
      <c r="Q2445" s="12"/>
    </row>
    <row r="2446" ht="12.75">
      <c r="Q2446" s="12"/>
    </row>
    <row r="2447" ht="12.75">
      <c r="Q2447" s="12"/>
    </row>
    <row r="2448" ht="12.75">
      <c r="Q2448" s="12"/>
    </row>
    <row r="2449" ht="12.75">
      <c r="Q2449" s="12"/>
    </row>
    <row r="2450" ht="12.75">
      <c r="Q2450" s="12"/>
    </row>
    <row r="2451" ht="12.75">
      <c r="Q2451" s="12"/>
    </row>
    <row r="2452" ht="12.75">
      <c r="Q2452" s="12"/>
    </row>
    <row r="2453" ht="12.75">
      <c r="Q2453" s="12"/>
    </row>
    <row r="2454" ht="12.75">
      <c r="Q2454" s="12"/>
    </row>
    <row r="2455" ht="12.75">
      <c r="Q2455" s="12"/>
    </row>
    <row r="2456" ht="12.75">
      <c r="Q2456" s="12"/>
    </row>
    <row r="2457" ht="12.75">
      <c r="Q2457" s="12"/>
    </row>
    <row r="2458" ht="12.75">
      <c r="Q2458" s="12"/>
    </row>
    <row r="2459" ht="12.75">
      <c r="Q2459" s="12"/>
    </row>
    <row r="2460" ht="12.75">
      <c r="Q2460" s="12"/>
    </row>
    <row r="2461" ht="12.75">
      <c r="Q2461" s="12"/>
    </row>
    <row r="2462" ht="12.75">
      <c r="Q2462" s="12"/>
    </row>
    <row r="2463" ht="12.75">
      <c r="Q2463" s="12"/>
    </row>
    <row r="2464" ht="12.75">
      <c r="Q2464" s="12"/>
    </row>
    <row r="2465" ht="12.75">
      <c r="Q2465" s="12"/>
    </row>
    <row r="2466" ht="12.75">
      <c r="Q2466" s="12"/>
    </row>
    <row r="2467" ht="12.75">
      <c r="Q2467" s="12"/>
    </row>
    <row r="2468" ht="12.75">
      <c r="Q2468" s="12"/>
    </row>
    <row r="2469" ht="12.75">
      <c r="Q2469" s="12"/>
    </row>
    <row r="2470" ht="12.75">
      <c r="Q2470" s="12"/>
    </row>
    <row r="2471" ht="12.75">
      <c r="Q2471" s="12"/>
    </row>
    <row r="2472" ht="12.75">
      <c r="Q2472" s="12"/>
    </row>
    <row r="2473" ht="12.75">
      <c r="Q2473" s="12"/>
    </row>
    <row r="2474" ht="12.75">
      <c r="Q2474" s="12"/>
    </row>
    <row r="2475" ht="12.75">
      <c r="Q2475" s="12"/>
    </row>
    <row r="2476" ht="12.75">
      <c r="Q2476" s="12"/>
    </row>
    <row r="2477" ht="12.75">
      <c r="Q2477" s="12"/>
    </row>
    <row r="2478" ht="12.75">
      <c r="Q2478" s="12"/>
    </row>
    <row r="2479" ht="12.75">
      <c r="Q2479" s="12"/>
    </row>
    <row r="2480" ht="12.75">
      <c r="Q2480" s="12"/>
    </row>
    <row r="2481" ht="12.75">
      <c r="Q2481" s="12"/>
    </row>
    <row r="2482" ht="12.75">
      <c r="Q2482" s="12"/>
    </row>
    <row r="2483" ht="12.75">
      <c r="Q2483" s="12"/>
    </row>
    <row r="2484" ht="12.75">
      <c r="Q2484" s="12"/>
    </row>
    <row r="2485" ht="12.75">
      <c r="Q2485" s="12"/>
    </row>
    <row r="2486" ht="12.75">
      <c r="Q2486" s="12"/>
    </row>
    <row r="2487" ht="12.75">
      <c r="Q2487" s="12"/>
    </row>
    <row r="2488" ht="12.75">
      <c r="Q2488" s="12"/>
    </row>
    <row r="2489" ht="12.75">
      <c r="Q2489" s="12"/>
    </row>
    <row r="2490" ht="12.75">
      <c r="Q2490" s="12"/>
    </row>
    <row r="2491" ht="12.75">
      <c r="Q2491" s="12"/>
    </row>
    <row r="2492" ht="12.75">
      <c r="Q2492" s="12"/>
    </row>
    <row r="2493" ht="12.75">
      <c r="Q2493" s="12"/>
    </row>
    <row r="2494" ht="12.75">
      <c r="Q2494" s="12"/>
    </row>
    <row r="2495" ht="12.75">
      <c r="Q2495" s="12"/>
    </row>
    <row r="2496" ht="12.75">
      <c r="Q2496" s="12"/>
    </row>
    <row r="2497" ht="12.75">
      <c r="Q2497" s="12"/>
    </row>
    <row r="2498" ht="12.75">
      <c r="Q2498" s="12"/>
    </row>
    <row r="2499" ht="12.75">
      <c r="Q2499" s="12"/>
    </row>
    <row r="2500" ht="12.75">
      <c r="Q2500" s="12"/>
    </row>
    <row r="2501" ht="12.75">
      <c r="Q2501" s="12"/>
    </row>
    <row r="2502" ht="12.75">
      <c r="Q2502" s="12"/>
    </row>
    <row r="2503" ht="12.75">
      <c r="Q2503" s="12"/>
    </row>
    <row r="2504" ht="12.75">
      <c r="Q2504" s="12"/>
    </row>
    <row r="2505" ht="12.75">
      <c r="Q2505" s="12"/>
    </row>
    <row r="2506" ht="12.75">
      <c r="Q2506" s="12"/>
    </row>
    <row r="2507" ht="12.75">
      <c r="Q2507" s="12"/>
    </row>
    <row r="2508" ht="12.75">
      <c r="Q2508" s="12"/>
    </row>
    <row r="2509" ht="12.75">
      <c r="Q2509" s="12"/>
    </row>
    <row r="2510" ht="12.75">
      <c r="Q2510" s="12"/>
    </row>
    <row r="2511" ht="12.75">
      <c r="Q2511" s="12"/>
    </row>
    <row r="2512" ht="12.75">
      <c r="Q2512" s="12"/>
    </row>
    <row r="2513" ht="12.75">
      <c r="Q2513" s="12"/>
    </row>
    <row r="2514" ht="12.75">
      <c r="Q2514" s="12"/>
    </row>
    <row r="2515" ht="12.75">
      <c r="Q2515" s="12"/>
    </row>
    <row r="2516" ht="12.75">
      <c r="Q2516" s="12"/>
    </row>
    <row r="2517" ht="12.75">
      <c r="Q2517" s="12"/>
    </row>
    <row r="2518" ht="12.75">
      <c r="Q2518" s="12"/>
    </row>
    <row r="2519" ht="12.75">
      <c r="Q2519" s="12"/>
    </row>
    <row r="2520" ht="12.75">
      <c r="Q2520" s="12"/>
    </row>
    <row r="2521" ht="12.75">
      <c r="Q2521" s="12"/>
    </row>
    <row r="2522" ht="12.75">
      <c r="Q2522" s="12"/>
    </row>
    <row r="2523" ht="12.75">
      <c r="Q2523" s="12"/>
    </row>
    <row r="2524" ht="12.75">
      <c r="Q2524" s="12"/>
    </row>
    <row r="2525" ht="12.75">
      <c r="Q2525" s="12"/>
    </row>
    <row r="2526" ht="12.75">
      <c r="Q2526" s="12"/>
    </row>
    <row r="2527" ht="12.75">
      <c r="Q2527" s="12"/>
    </row>
    <row r="2528" ht="12.75">
      <c r="Q2528" s="12"/>
    </row>
    <row r="2529" ht="12.75">
      <c r="Q2529" s="12"/>
    </row>
    <row r="2530" ht="12.75">
      <c r="Q2530" s="12"/>
    </row>
    <row r="2531" ht="12.75">
      <c r="Q2531" s="12"/>
    </row>
    <row r="2532" ht="12.75">
      <c r="Q2532" s="12"/>
    </row>
    <row r="2533" ht="12.75">
      <c r="Q2533" s="12"/>
    </row>
    <row r="2534" ht="12.75">
      <c r="Q2534" s="12"/>
    </row>
    <row r="2535" ht="12.75">
      <c r="Q2535" s="12"/>
    </row>
    <row r="2536" ht="12.75">
      <c r="Q2536" s="12"/>
    </row>
    <row r="2537" ht="12.75">
      <c r="Q2537" s="12"/>
    </row>
    <row r="2538" ht="12.75">
      <c r="Q2538" s="12"/>
    </row>
    <row r="2539" ht="12.75">
      <c r="Q2539" s="12"/>
    </row>
    <row r="2540" ht="12.75">
      <c r="Q2540" s="12"/>
    </row>
    <row r="2541" ht="12.75">
      <c r="Q2541" s="12"/>
    </row>
    <row r="2542" ht="12.75">
      <c r="Q2542" s="12"/>
    </row>
    <row r="2543" ht="12.75">
      <c r="Q2543" s="12"/>
    </row>
    <row r="2544" ht="12.75">
      <c r="Q2544" s="12"/>
    </row>
    <row r="2545" ht="12.75">
      <c r="Q2545" s="12"/>
    </row>
    <row r="2546" ht="12.75">
      <c r="Q2546" s="12"/>
    </row>
    <row r="2547" ht="12.75">
      <c r="Q2547" s="12"/>
    </row>
    <row r="2548" ht="12.75">
      <c r="Q2548" s="12"/>
    </row>
    <row r="2549" ht="12.75">
      <c r="Q2549" s="12"/>
    </row>
    <row r="2550" ht="12.75">
      <c r="Q2550" s="12"/>
    </row>
    <row r="2551" ht="12.75">
      <c r="Q2551" s="12"/>
    </row>
    <row r="2552" ht="12.75">
      <c r="Q2552" s="12"/>
    </row>
    <row r="2553" ht="12.75">
      <c r="Q2553" s="12"/>
    </row>
    <row r="2554" ht="12.75">
      <c r="Q2554" s="12"/>
    </row>
    <row r="2555" ht="12.75">
      <c r="Q2555" s="12"/>
    </row>
    <row r="2556" ht="12.75">
      <c r="Q2556" s="12"/>
    </row>
    <row r="2557" ht="12.75">
      <c r="Q2557" s="12"/>
    </row>
    <row r="2558" ht="12.75">
      <c r="Q2558" s="12"/>
    </row>
    <row r="2559" ht="12.75">
      <c r="Q2559" s="12"/>
    </row>
    <row r="2560" ht="12.75">
      <c r="Q2560" s="12"/>
    </row>
    <row r="2561" ht="12.75">
      <c r="Q2561" s="12"/>
    </row>
    <row r="2562" ht="12.75">
      <c r="Q2562" s="12"/>
    </row>
    <row r="2563" ht="12.75">
      <c r="Q2563" s="12"/>
    </row>
    <row r="2564" ht="12.75">
      <c r="Q2564" s="12"/>
    </row>
    <row r="2565" ht="12.75">
      <c r="Q2565" s="12"/>
    </row>
    <row r="2566" ht="12.75">
      <c r="Q2566" s="12"/>
    </row>
    <row r="2567" ht="12.75">
      <c r="Q2567" s="12"/>
    </row>
    <row r="2568" ht="12.75">
      <c r="Q2568" s="12"/>
    </row>
    <row r="2569" ht="12.75">
      <c r="Q2569" s="12"/>
    </row>
    <row r="2570" ht="12.75">
      <c r="Q2570" s="12"/>
    </row>
    <row r="2571" ht="12.75">
      <c r="Q2571" s="12"/>
    </row>
    <row r="2572" ht="12.75">
      <c r="Q2572" s="12"/>
    </row>
    <row r="2573" ht="12.75">
      <c r="Q2573" s="12"/>
    </row>
    <row r="2574" ht="12.75">
      <c r="Q2574" s="12"/>
    </row>
    <row r="2575" ht="12.75">
      <c r="Q2575" s="12"/>
    </row>
    <row r="2576" ht="12.75">
      <c r="Q2576" s="12"/>
    </row>
    <row r="2577" ht="12.75">
      <c r="Q2577" s="12"/>
    </row>
    <row r="2578" ht="12.75">
      <c r="Q2578" s="12"/>
    </row>
    <row r="2579" ht="12.75">
      <c r="Q2579" s="12"/>
    </row>
    <row r="2580" ht="12.75">
      <c r="Q2580" s="12"/>
    </row>
    <row r="2581" ht="12.75">
      <c r="Q2581" s="12"/>
    </row>
    <row r="2582" ht="12.75">
      <c r="Q2582" s="12"/>
    </row>
    <row r="2583" ht="12.75">
      <c r="Q2583" s="12"/>
    </row>
    <row r="2584" ht="12.75">
      <c r="Q2584" s="12"/>
    </row>
    <row r="2585" ht="12.75">
      <c r="Q2585" s="12"/>
    </row>
    <row r="2586" ht="12.75">
      <c r="Q2586" s="12"/>
    </row>
    <row r="2587" ht="12.75">
      <c r="Q2587" s="12"/>
    </row>
    <row r="2588" ht="12.75">
      <c r="Q2588" s="12"/>
    </row>
    <row r="2589" ht="12.75">
      <c r="Q2589" s="12"/>
    </row>
    <row r="2590" ht="12.75">
      <c r="Q2590" s="12"/>
    </row>
    <row r="2591" ht="12.75">
      <c r="Q2591" s="12"/>
    </row>
    <row r="2592" ht="12.75">
      <c r="Q2592" s="12"/>
    </row>
    <row r="2593" ht="12.75">
      <c r="Q2593" s="12"/>
    </row>
    <row r="2594" ht="12.75">
      <c r="Q2594" s="12"/>
    </row>
    <row r="2595" ht="12.75">
      <c r="Q2595" s="12"/>
    </row>
    <row r="2596" ht="12.75">
      <c r="Q2596" s="12"/>
    </row>
    <row r="2597" ht="12.75">
      <c r="Q2597" s="12"/>
    </row>
    <row r="2598" ht="12.75">
      <c r="Q2598" s="12"/>
    </row>
    <row r="2599" ht="12.75">
      <c r="Q2599" s="12"/>
    </row>
    <row r="2600" ht="12.75">
      <c r="Q2600" s="12"/>
    </row>
    <row r="2601" ht="12.75">
      <c r="Q2601" s="12"/>
    </row>
    <row r="2602" ht="12.75">
      <c r="Q2602" s="12"/>
    </row>
    <row r="2603" ht="12.75">
      <c r="Q2603" s="12"/>
    </row>
    <row r="2604" ht="12.75">
      <c r="Q2604" s="12"/>
    </row>
    <row r="2605" ht="12.75">
      <c r="Q2605" s="12"/>
    </row>
    <row r="2606" ht="12.75">
      <c r="Q2606" s="12"/>
    </row>
    <row r="2607" ht="12.75">
      <c r="Q2607" s="12"/>
    </row>
    <row r="2608" ht="12.75">
      <c r="Q2608" s="12"/>
    </row>
    <row r="2609" ht="12.75">
      <c r="Q2609" s="12"/>
    </row>
    <row r="2610" ht="12.75">
      <c r="Q2610" s="12"/>
    </row>
    <row r="2611" ht="12.75">
      <c r="Q2611" s="12"/>
    </row>
    <row r="2612" ht="12.75">
      <c r="Q2612" s="12"/>
    </row>
    <row r="2613" ht="12.75">
      <c r="Q2613" s="12"/>
    </row>
    <row r="2614" ht="12.75">
      <c r="Q2614" s="12"/>
    </row>
    <row r="2615" ht="12.75">
      <c r="Q2615" s="12"/>
    </row>
    <row r="2616" ht="12.75">
      <c r="Q2616" s="12"/>
    </row>
    <row r="2617" ht="12.75">
      <c r="Q2617" s="12"/>
    </row>
    <row r="2618" ht="12.75">
      <c r="Q2618" s="12"/>
    </row>
    <row r="2619" ht="12.75">
      <c r="Q2619" s="12"/>
    </row>
    <row r="2620" ht="12.75">
      <c r="Q2620" s="12"/>
    </row>
    <row r="2621" ht="12.75">
      <c r="Q2621" s="12"/>
    </row>
    <row r="2622" ht="12.75">
      <c r="Q2622" s="12"/>
    </row>
    <row r="2623" ht="12.75">
      <c r="Q2623" s="12"/>
    </row>
    <row r="2624" ht="12.75">
      <c r="Q2624" s="12"/>
    </row>
    <row r="2625" ht="12.75">
      <c r="Q2625" s="12"/>
    </row>
    <row r="2626" ht="12.75">
      <c r="Q2626" s="12"/>
    </row>
    <row r="2627" ht="12.75">
      <c r="Q2627" s="12"/>
    </row>
    <row r="2628" ht="12.75">
      <c r="Q2628" s="12"/>
    </row>
    <row r="2629" ht="12.75">
      <c r="Q2629" s="12"/>
    </row>
    <row r="2630" ht="12.75">
      <c r="Q2630" s="12"/>
    </row>
    <row r="2631" ht="12.75">
      <c r="Q2631" s="12"/>
    </row>
    <row r="2632" ht="12.75">
      <c r="Q2632" s="12"/>
    </row>
    <row r="2633" ht="12.75">
      <c r="Q2633" s="12"/>
    </row>
    <row r="2634" ht="12.75">
      <c r="Q2634" s="12"/>
    </row>
    <row r="2635" ht="12.75">
      <c r="Q2635" s="12"/>
    </row>
    <row r="2636" ht="12.75">
      <c r="Q2636" s="12"/>
    </row>
    <row r="2637" ht="12.75">
      <c r="Q2637" s="12"/>
    </row>
    <row r="2638" ht="12.75">
      <c r="Q2638" s="12"/>
    </row>
    <row r="2639" ht="12.75">
      <c r="Q2639" s="12"/>
    </row>
    <row r="2640" ht="12.75">
      <c r="Q2640" s="12"/>
    </row>
    <row r="2641" ht="12.75">
      <c r="Q2641" s="12"/>
    </row>
    <row r="2642" ht="12.75">
      <c r="Q2642" s="12"/>
    </row>
    <row r="2643" ht="12.75">
      <c r="Q2643" s="12"/>
    </row>
    <row r="2644" ht="12.75">
      <c r="Q2644" s="12"/>
    </row>
    <row r="2645" ht="12.75">
      <c r="Q2645" s="12"/>
    </row>
    <row r="2646" ht="12.75">
      <c r="Q2646" s="12"/>
    </row>
    <row r="2647" ht="12.75">
      <c r="Q2647" s="12"/>
    </row>
    <row r="2648" ht="12.75">
      <c r="Q2648" s="12"/>
    </row>
    <row r="2649" ht="12.75">
      <c r="Q2649" s="12"/>
    </row>
    <row r="2650" ht="12.75">
      <c r="Q2650" s="12"/>
    </row>
    <row r="2651" ht="12.75">
      <c r="Q2651" s="12"/>
    </row>
    <row r="2652" ht="12.75">
      <c r="Q2652" s="12"/>
    </row>
    <row r="2653" ht="12.75">
      <c r="Q2653" s="12"/>
    </row>
    <row r="2654" ht="12.75">
      <c r="Q2654" s="12"/>
    </row>
    <row r="2655" ht="12.75">
      <c r="Q2655" s="12"/>
    </row>
    <row r="2656" ht="12.75">
      <c r="Q2656" s="12"/>
    </row>
    <row r="2657" ht="12.75">
      <c r="Q2657" s="12"/>
    </row>
    <row r="2658" ht="12.75">
      <c r="Q2658" s="12"/>
    </row>
    <row r="2659" ht="12.75">
      <c r="Q2659" s="12"/>
    </row>
    <row r="2660" ht="12.75">
      <c r="Q2660" s="12"/>
    </row>
    <row r="2661" ht="12.75">
      <c r="Q2661" s="12"/>
    </row>
    <row r="2662" ht="12.75">
      <c r="Q2662" s="12"/>
    </row>
    <row r="2663" ht="12.75">
      <c r="Q2663" s="12"/>
    </row>
    <row r="2664" ht="12.75">
      <c r="Q2664" s="12"/>
    </row>
    <row r="2665" ht="12.75">
      <c r="Q2665" s="12"/>
    </row>
    <row r="2666" ht="12.75">
      <c r="Q2666" s="12"/>
    </row>
    <row r="2667" ht="12.75">
      <c r="Q2667" s="12"/>
    </row>
    <row r="2668" ht="12.75">
      <c r="Q2668" s="12"/>
    </row>
    <row r="2669" ht="12.75">
      <c r="Q2669" s="12"/>
    </row>
    <row r="2670" ht="12.75">
      <c r="Q2670" s="12"/>
    </row>
    <row r="2671" ht="12.75">
      <c r="Q2671" s="12"/>
    </row>
    <row r="2672" ht="12.75">
      <c r="Q2672" s="12"/>
    </row>
    <row r="2673" ht="12.75">
      <c r="Q2673" s="12"/>
    </row>
    <row r="2674" ht="12.75">
      <c r="Q2674" s="12"/>
    </row>
    <row r="2675" ht="12.75">
      <c r="Q2675" s="12"/>
    </row>
    <row r="2676" ht="12.75">
      <c r="Q2676" s="12"/>
    </row>
    <row r="2677" ht="12.75">
      <c r="Q2677" s="12"/>
    </row>
    <row r="2678" ht="12.75">
      <c r="Q2678" s="12"/>
    </row>
    <row r="2679" ht="12.75">
      <c r="Q2679" s="12"/>
    </row>
    <row r="2680" ht="12.75">
      <c r="Q2680" s="12"/>
    </row>
    <row r="2681" ht="12.75">
      <c r="Q2681" s="12"/>
    </row>
    <row r="2682" ht="12.75">
      <c r="Q2682" s="12"/>
    </row>
    <row r="2683" ht="12.75">
      <c r="Q2683" s="12"/>
    </row>
    <row r="2684" ht="12.75">
      <c r="Q2684" s="12"/>
    </row>
    <row r="2685" ht="12.75">
      <c r="Q2685" s="12"/>
    </row>
    <row r="2686" ht="12.75">
      <c r="Q2686" s="12"/>
    </row>
    <row r="2687" ht="12.75">
      <c r="Q2687" s="12"/>
    </row>
    <row r="2688" ht="12.75">
      <c r="Q2688" s="12"/>
    </row>
    <row r="2689" ht="12.75">
      <c r="Q2689" s="12"/>
    </row>
    <row r="2690" ht="12.75">
      <c r="Q2690" s="12"/>
    </row>
    <row r="2691" ht="12.75">
      <c r="Q2691" s="12"/>
    </row>
    <row r="2692" ht="12.75">
      <c r="Q2692" s="12"/>
    </row>
    <row r="2693" ht="12.75">
      <c r="Q2693" s="12"/>
    </row>
    <row r="2694" ht="12.75">
      <c r="Q2694" s="12"/>
    </row>
    <row r="2695" ht="12.75">
      <c r="Q2695" s="12"/>
    </row>
    <row r="2696" ht="12.75">
      <c r="Q2696" s="12"/>
    </row>
    <row r="2697" ht="12.75">
      <c r="Q2697" s="12"/>
    </row>
    <row r="2698" ht="12.75">
      <c r="Q2698" s="12"/>
    </row>
    <row r="2699" ht="12.75">
      <c r="Q2699" s="12"/>
    </row>
    <row r="2700" ht="12.75">
      <c r="Q2700" s="12"/>
    </row>
    <row r="2701" ht="12.75">
      <c r="Q2701" s="12"/>
    </row>
    <row r="2702" ht="12.75">
      <c r="Q2702" s="12"/>
    </row>
    <row r="2703" ht="12.75">
      <c r="Q2703" s="12"/>
    </row>
    <row r="2704" ht="12.75">
      <c r="Q2704" s="12"/>
    </row>
    <row r="2705" ht="12.75">
      <c r="Q2705" s="12"/>
    </row>
    <row r="2706" ht="12.75">
      <c r="Q2706" s="12"/>
    </row>
    <row r="2707" ht="12.75">
      <c r="Q2707" s="12"/>
    </row>
    <row r="2708" ht="12.75">
      <c r="Q2708" s="12"/>
    </row>
    <row r="2709" ht="12.75">
      <c r="Q2709" s="12"/>
    </row>
    <row r="2710" ht="12.75">
      <c r="Q2710" s="12"/>
    </row>
    <row r="2711" ht="12.75">
      <c r="Q2711" s="12"/>
    </row>
    <row r="2712" ht="12.75">
      <c r="Q2712" s="12"/>
    </row>
    <row r="2713" ht="12.75">
      <c r="Q2713" s="12"/>
    </row>
    <row r="2714" ht="12.75">
      <c r="Q2714" s="12"/>
    </row>
    <row r="2715" ht="12.75">
      <c r="Q2715" s="12"/>
    </row>
    <row r="2716" ht="12.75">
      <c r="Q2716" s="12"/>
    </row>
    <row r="2717" ht="12.75">
      <c r="Q2717" s="12"/>
    </row>
    <row r="2718" ht="12.75">
      <c r="Q2718" s="12"/>
    </row>
    <row r="2719" ht="12.75">
      <c r="Q2719" s="12"/>
    </row>
    <row r="2720" ht="12.75">
      <c r="Q2720" s="12"/>
    </row>
    <row r="2721" ht="12.75">
      <c r="Q2721" s="12"/>
    </row>
    <row r="2722" ht="12.75">
      <c r="Q2722" s="12"/>
    </row>
    <row r="2723" ht="12.75">
      <c r="Q2723" s="12"/>
    </row>
    <row r="2724" ht="12.75">
      <c r="Q2724" s="12"/>
    </row>
    <row r="2725" ht="12.75">
      <c r="Q2725" s="12"/>
    </row>
    <row r="2726" ht="12.75">
      <c r="Q2726" s="12"/>
    </row>
    <row r="2727" ht="12.75">
      <c r="Q2727" s="12"/>
    </row>
    <row r="2728" ht="12.75">
      <c r="Q2728" s="12"/>
    </row>
    <row r="2729" ht="12.75">
      <c r="Q2729" s="12"/>
    </row>
    <row r="2730" ht="12.75">
      <c r="Q2730" s="12"/>
    </row>
    <row r="2731" spans="17:29" ht="12.75">
      <c r="Q2731" s="12"/>
      <c r="AB2731" s="6"/>
      <c r="AC2731" s="7"/>
    </row>
    <row r="2732" spans="17:29" ht="12.75">
      <c r="Q2732" s="12"/>
      <c r="AB2732" s="6"/>
      <c r="AC2732" s="7"/>
    </row>
    <row r="2733" spans="17:29" ht="12.75">
      <c r="Q2733" s="12"/>
      <c r="AB2733" s="6"/>
      <c r="AC2733" s="7"/>
    </row>
    <row r="2734" spans="17:29" ht="12.75">
      <c r="Q2734" s="12"/>
      <c r="AB2734" s="6"/>
      <c r="AC2734" s="7"/>
    </row>
    <row r="2735" spans="17:29" ht="12.75">
      <c r="Q2735" s="12"/>
      <c r="AB2735" s="6"/>
      <c r="AC2735" s="7"/>
    </row>
    <row r="2736" spans="17:29" ht="12.75">
      <c r="Q2736" s="12"/>
      <c r="AB2736" s="6"/>
      <c r="AC2736" s="7"/>
    </row>
    <row r="2737" spans="17:29" ht="12.75">
      <c r="Q2737" s="12"/>
      <c r="AB2737" s="6"/>
      <c r="AC2737" s="7"/>
    </row>
    <row r="2738" spans="17:29" ht="12.75">
      <c r="Q2738" s="12"/>
      <c r="AB2738" s="6"/>
      <c r="AC2738" s="7"/>
    </row>
    <row r="2739" spans="17:29" ht="12.75">
      <c r="Q2739" s="12"/>
      <c r="AB2739" s="6"/>
      <c r="AC2739" s="7"/>
    </row>
    <row r="2740" spans="17:29" ht="12.75">
      <c r="Q2740" s="12"/>
      <c r="AB2740" s="6"/>
      <c r="AC2740" s="7"/>
    </row>
    <row r="2741" spans="17:29" ht="12.75">
      <c r="Q2741" s="12"/>
      <c r="AB2741" s="6"/>
      <c r="AC2741" s="7"/>
    </row>
    <row r="2742" spans="17:29" ht="12.75">
      <c r="Q2742" s="12"/>
      <c r="AB2742" s="6"/>
      <c r="AC2742" s="7"/>
    </row>
    <row r="2743" spans="17:29" ht="12.75">
      <c r="Q2743" s="12"/>
      <c r="AB2743" s="6"/>
      <c r="AC2743" s="7"/>
    </row>
    <row r="2744" spans="17:29" ht="12.75">
      <c r="Q2744" s="12"/>
      <c r="AB2744" s="6"/>
      <c r="AC2744" s="7"/>
    </row>
    <row r="2745" spans="17:29" ht="12.75">
      <c r="Q2745" s="12"/>
      <c r="AB2745" s="6"/>
      <c r="AC2745" s="7"/>
    </row>
    <row r="2746" spans="17:29" ht="12.75">
      <c r="Q2746" s="12"/>
      <c r="AB2746" s="6"/>
      <c r="AC2746" s="7"/>
    </row>
    <row r="2747" spans="17:29" ht="12.75">
      <c r="Q2747" s="12"/>
      <c r="AB2747" s="6"/>
      <c r="AC2747" s="7"/>
    </row>
    <row r="2748" spans="17:29" ht="12.75">
      <c r="Q2748" s="12"/>
      <c r="AB2748" s="6"/>
      <c r="AC2748" s="7"/>
    </row>
    <row r="2749" spans="17:29" ht="12.75">
      <c r="Q2749" s="12"/>
      <c r="AB2749" s="6"/>
      <c r="AC2749" s="7"/>
    </row>
    <row r="2750" spans="17:29" ht="12.75">
      <c r="Q2750" s="12"/>
      <c r="AB2750" s="6"/>
      <c r="AC2750" s="7"/>
    </row>
    <row r="2751" spans="17:29" ht="12.75">
      <c r="Q2751" s="12"/>
      <c r="AB2751" s="6"/>
      <c r="AC2751" s="7"/>
    </row>
    <row r="2752" spans="17:29" ht="12.75">
      <c r="Q2752" s="12"/>
      <c r="AB2752" s="6"/>
      <c r="AC2752" s="7"/>
    </row>
    <row r="2753" spans="17:29" ht="12.75">
      <c r="Q2753" s="12"/>
      <c r="AB2753" s="6"/>
      <c r="AC2753" s="7"/>
    </row>
    <row r="2754" spans="17:29" ht="12.75">
      <c r="Q2754" s="12"/>
      <c r="AB2754" s="6"/>
      <c r="AC2754" s="7"/>
    </row>
    <row r="2755" spans="17:29" ht="12.75">
      <c r="Q2755" s="12"/>
      <c r="AB2755" s="6"/>
      <c r="AC2755" s="7"/>
    </row>
    <row r="2756" spans="17:29" ht="12.75">
      <c r="Q2756" s="12"/>
      <c r="AB2756" s="6"/>
      <c r="AC2756" s="7"/>
    </row>
    <row r="2757" spans="17:29" ht="12.75">
      <c r="Q2757" s="12"/>
      <c r="AB2757" s="6"/>
      <c r="AC2757" s="7"/>
    </row>
    <row r="2758" spans="17:29" ht="12.75">
      <c r="Q2758" s="12"/>
      <c r="AB2758" s="6"/>
      <c r="AC2758" s="7"/>
    </row>
    <row r="2759" spans="17:29" ht="12.75">
      <c r="Q2759" s="12"/>
      <c r="AB2759" s="6"/>
      <c r="AC2759" s="7"/>
    </row>
    <row r="2760" spans="17:29" ht="12.75">
      <c r="Q2760" s="12"/>
      <c r="AB2760" s="6"/>
      <c r="AC2760" s="7"/>
    </row>
    <row r="2761" spans="17:29" ht="12.75">
      <c r="Q2761" s="12"/>
      <c r="AB2761" s="6"/>
      <c r="AC2761" s="7"/>
    </row>
    <row r="2762" spans="17:29" ht="12.75">
      <c r="Q2762" s="12"/>
      <c r="AB2762" s="6"/>
      <c r="AC2762" s="7"/>
    </row>
    <row r="2763" spans="17:29" ht="12.75">
      <c r="Q2763" s="12"/>
      <c r="AB2763" s="6"/>
      <c r="AC2763" s="7"/>
    </row>
    <row r="2764" spans="17:29" ht="12.75">
      <c r="Q2764" s="12"/>
      <c r="AB2764" s="6"/>
      <c r="AC2764" s="7"/>
    </row>
    <row r="2765" spans="17:29" ht="12.75">
      <c r="Q2765" s="12"/>
      <c r="AB2765" s="6"/>
      <c r="AC2765" s="7"/>
    </row>
    <row r="2766" spans="17:29" ht="12.75">
      <c r="Q2766" s="12"/>
      <c r="AB2766" s="6"/>
      <c r="AC2766" s="7"/>
    </row>
    <row r="2767" spans="17:29" ht="12.75">
      <c r="Q2767" s="12"/>
      <c r="AB2767" s="6"/>
      <c r="AC2767" s="7"/>
    </row>
    <row r="2768" spans="17:29" ht="12.75">
      <c r="Q2768" s="12"/>
      <c r="AB2768" s="6"/>
      <c r="AC2768" s="7"/>
    </row>
    <row r="2769" spans="17:29" ht="12.75">
      <c r="Q2769" s="12"/>
      <c r="AB2769" s="6"/>
      <c r="AC2769" s="7"/>
    </row>
    <row r="2770" spans="17:29" ht="12.75">
      <c r="Q2770" s="12"/>
      <c r="AB2770" s="6"/>
      <c r="AC2770" s="7"/>
    </row>
    <row r="2771" spans="17:29" ht="12.75">
      <c r="Q2771" s="12"/>
      <c r="AB2771" s="6"/>
      <c r="AC2771" s="7"/>
    </row>
    <row r="2772" spans="17:29" ht="12.75">
      <c r="Q2772" s="12"/>
      <c r="AB2772" s="6"/>
      <c r="AC2772" s="7"/>
    </row>
    <row r="2773" spans="17:29" ht="12.75">
      <c r="Q2773" s="12"/>
      <c r="AB2773" s="6"/>
      <c r="AC2773" s="7"/>
    </row>
    <row r="2774" spans="17:29" ht="12.75">
      <c r="Q2774" s="12"/>
      <c r="AB2774" s="6"/>
      <c r="AC2774" s="7"/>
    </row>
    <row r="2775" spans="17:29" ht="12.75">
      <c r="Q2775" s="12"/>
      <c r="AB2775" s="6"/>
      <c r="AC2775" s="7"/>
    </row>
    <row r="2776" spans="17:29" ht="12.75">
      <c r="Q2776" s="12"/>
      <c r="AB2776" s="6"/>
      <c r="AC2776" s="7"/>
    </row>
    <row r="2777" spans="17:29" ht="12.75">
      <c r="Q2777" s="12"/>
      <c r="AB2777" s="6"/>
      <c r="AC2777" s="7"/>
    </row>
    <row r="2778" spans="17:29" ht="12.75">
      <c r="Q2778" s="12"/>
      <c r="AB2778" s="6"/>
      <c r="AC2778" s="7"/>
    </row>
    <row r="2779" spans="17:29" ht="12.75">
      <c r="Q2779" s="12"/>
      <c r="AB2779" s="6"/>
      <c r="AC2779" s="7"/>
    </row>
    <row r="2780" spans="17:29" ht="12.75">
      <c r="Q2780" s="12"/>
      <c r="AB2780" s="6"/>
      <c r="AC2780" s="7"/>
    </row>
    <row r="2781" spans="17:29" ht="12.75">
      <c r="Q2781" s="12"/>
      <c r="AB2781" s="6"/>
      <c r="AC2781" s="7"/>
    </row>
    <row r="2782" spans="17:29" ht="12.75">
      <c r="Q2782" s="12"/>
      <c r="AB2782" s="6"/>
      <c r="AC2782" s="7"/>
    </row>
    <row r="2783" spans="17:29" ht="12.75">
      <c r="Q2783" s="12"/>
      <c r="AB2783" s="6"/>
      <c r="AC2783" s="7"/>
    </row>
    <row r="2784" spans="17:29" ht="12.75">
      <c r="Q2784" s="12"/>
      <c r="AB2784" s="6"/>
      <c r="AC2784" s="7"/>
    </row>
    <row r="2785" spans="17:29" ht="12.75">
      <c r="Q2785" s="12"/>
      <c r="AB2785" s="6"/>
      <c r="AC2785" s="7"/>
    </row>
    <row r="2786" spans="17:29" ht="12.75">
      <c r="Q2786" s="12"/>
      <c r="AB2786" s="6"/>
      <c r="AC2786" s="7"/>
    </row>
    <row r="2787" spans="17:29" ht="12.75">
      <c r="Q2787" s="12"/>
      <c r="AB2787" s="6"/>
      <c r="AC2787" s="7"/>
    </row>
    <row r="2788" spans="17:29" ht="12.75">
      <c r="Q2788" s="12"/>
      <c r="AB2788" s="6"/>
      <c r="AC2788" s="7"/>
    </row>
    <row r="2789" spans="17:29" ht="12.75">
      <c r="Q2789" s="12"/>
      <c r="AB2789" s="6"/>
      <c r="AC2789" s="7"/>
    </row>
    <row r="2790" spans="17:29" ht="12.75">
      <c r="Q2790" s="12"/>
      <c r="AB2790" s="6"/>
      <c r="AC2790" s="7"/>
    </row>
    <row r="2791" spans="17:29" ht="12.75">
      <c r="Q2791" s="12"/>
      <c r="AB2791" s="6"/>
      <c r="AC2791" s="7"/>
    </row>
    <row r="2792" spans="17:29" ht="12.75">
      <c r="Q2792" s="12"/>
      <c r="AB2792" s="6"/>
      <c r="AC2792" s="7"/>
    </row>
    <row r="2793" spans="17:29" ht="12.75">
      <c r="Q2793" s="12"/>
      <c r="AB2793" s="6"/>
      <c r="AC2793" s="7"/>
    </row>
    <row r="2794" spans="17:29" ht="12.75">
      <c r="Q2794" s="12"/>
      <c r="AB2794" s="6"/>
      <c r="AC2794" s="7"/>
    </row>
    <row r="2795" spans="17:29" ht="12.75">
      <c r="Q2795" s="12"/>
      <c r="AB2795" s="6"/>
      <c r="AC2795" s="7"/>
    </row>
    <row r="2796" spans="17:29" ht="12.75">
      <c r="Q2796" s="12"/>
      <c r="AB2796" s="6"/>
      <c r="AC2796" s="7"/>
    </row>
    <row r="2797" spans="17:29" ht="12.75">
      <c r="Q2797" s="12"/>
      <c r="AB2797" s="6"/>
      <c r="AC2797" s="7"/>
    </row>
    <row r="2798" spans="17:29" ht="12.75">
      <c r="Q2798" s="12"/>
      <c r="AB2798" s="6"/>
      <c r="AC2798" s="7"/>
    </row>
    <row r="2799" spans="17:29" ht="12.75">
      <c r="Q2799" s="12"/>
      <c r="AB2799" s="6"/>
      <c r="AC2799" s="7"/>
    </row>
    <row r="2800" spans="17:29" ht="12.75">
      <c r="Q2800" s="12"/>
      <c r="AB2800" s="6"/>
      <c r="AC2800" s="7"/>
    </row>
    <row r="2801" spans="17:29" ht="12.75">
      <c r="Q2801" s="12"/>
      <c r="AB2801" s="6"/>
      <c r="AC2801" s="7"/>
    </row>
    <row r="2802" spans="17:29" ht="12.75">
      <c r="Q2802" s="12"/>
      <c r="AB2802" s="6"/>
      <c r="AC2802" s="7"/>
    </row>
    <row r="2803" spans="17:29" ht="12.75">
      <c r="Q2803" s="12"/>
      <c r="AB2803" s="6"/>
      <c r="AC2803" s="7"/>
    </row>
    <row r="2804" spans="17:29" ht="12.75">
      <c r="Q2804" s="12"/>
      <c r="AB2804" s="6"/>
      <c r="AC2804" s="7"/>
    </row>
    <row r="2805" spans="17:29" ht="12.75">
      <c r="Q2805" s="12"/>
      <c r="AB2805" s="6"/>
      <c r="AC2805" s="7"/>
    </row>
    <row r="2806" spans="17:29" ht="12.75">
      <c r="Q2806" s="12"/>
      <c r="AB2806" s="6"/>
      <c r="AC2806" s="7"/>
    </row>
    <row r="2807" spans="17:29" ht="12.75">
      <c r="Q2807" s="12"/>
      <c r="AB2807" s="6"/>
      <c r="AC2807" s="7"/>
    </row>
    <row r="2808" spans="17:29" ht="12.75">
      <c r="Q2808" s="12"/>
      <c r="AB2808" s="6"/>
      <c r="AC2808" s="7"/>
    </row>
    <row r="2809" spans="17:29" ht="12.75">
      <c r="Q2809" s="12"/>
      <c r="AB2809" s="6"/>
      <c r="AC2809" s="7"/>
    </row>
    <row r="2810" spans="17:29" ht="12.75">
      <c r="Q2810" s="12"/>
      <c r="AB2810" s="6"/>
      <c r="AC2810" s="7"/>
    </row>
    <row r="2811" spans="17:29" ht="12.75">
      <c r="Q2811" s="12"/>
      <c r="AB2811" s="6"/>
      <c r="AC2811" s="7"/>
    </row>
    <row r="2812" spans="17:29" ht="12.75">
      <c r="Q2812" s="12"/>
      <c r="AB2812" s="6"/>
      <c r="AC2812" s="7"/>
    </row>
    <row r="2813" spans="17:29" ht="12.75">
      <c r="Q2813" s="12"/>
      <c r="AB2813" s="6"/>
      <c r="AC2813" s="7"/>
    </row>
    <row r="2814" spans="17:29" ht="12.75">
      <c r="Q2814" s="12"/>
      <c r="AB2814" s="6"/>
      <c r="AC2814" s="7"/>
    </row>
    <row r="2815" spans="17:29" ht="12.75">
      <c r="Q2815" s="12"/>
      <c r="AB2815" s="6"/>
      <c r="AC2815" s="7"/>
    </row>
    <row r="2816" spans="17:29" ht="12.75">
      <c r="Q2816" s="12"/>
      <c r="AB2816" s="6"/>
      <c r="AC2816" s="7"/>
    </row>
    <row r="2817" spans="17:29" ht="12.75">
      <c r="Q2817" s="12"/>
      <c r="AB2817" s="6"/>
      <c r="AC2817" s="7"/>
    </row>
    <row r="2818" spans="17:29" ht="12.75">
      <c r="Q2818" s="12"/>
      <c r="AB2818" s="6"/>
      <c r="AC2818" s="7"/>
    </row>
    <row r="2819" spans="17:29" ht="12.75">
      <c r="Q2819" s="12"/>
      <c r="AB2819" s="6"/>
      <c r="AC2819" s="7"/>
    </row>
    <row r="2820" spans="17:29" ht="12.75">
      <c r="Q2820" s="12"/>
      <c r="AB2820" s="6"/>
      <c r="AC2820" s="7"/>
    </row>
    <row r="2821" spans="17:29" ht="12.75">
      <c r="Q2821" s="12"/>
      <c r="AB2821" s="6"/>
      <c r="AC2821" s="7"/>
    </row>
    <row r="2822" spans="17:29" ht="12.75">
      <c r="Q2822" s="12"/>
      <c r="AB2822" s="6"/>
      <c r="AC2822" s="7"/>
    </row>
    <row r="2823" spans="17:29" ht="12.75">
      <c r="Q2823" s="12"/>
      <c r="AB2823" s="6"/>
      <c r="AC2823" s="7"/>
    </row>
    <row r="2824" spans="17:29" ht="12.75">
      <c r="Q2824" s="12"/>
      <c r="AB2824" s="6"/>
      <c r="AC2824" s="7"/>
    </row>
    <row r="2825" spans="17:29" ht="12.75">
      <c r="Q2825" s="12"/>
      <c r="AB2825" s="6"/>
      <c r="AC2825" s="7"/>
    </row>
    <row r="2826" spans="17:29" ht="12.75">
      <c r="Q2826" s="12"/>
      <c r="AB2826" s="6"/>
      <c r="AC2826" s="7"/>
    </row>
    <row r="2827" spans="17:29" ht="12.75">
      <c r="Q2827" s="12"/>
      <c r="AB2827" s="6"/>
      <c r="AC2827" s="7"/>
    </row>
    <row r="2828" spans="17:29" ht="12.75">
      <c r="Q2828" s="12"/>
      <c r="AB2828" s="6"/>
      <c r="AC2828" s="7"/>
    </row>
    <row r="2829" spans="17:29" ht="12.75">
      <c r="Q2829" s="12"/>
      <c r="AB2829" s="6"/>
      <c r="AC2829" s="7"/>
    </row>
    <row r="2830" spans="17:29" ht="12.75">
      <c r="Q2830" s="12"/>
      <c r="AB2830" s="6"/>
      <c r="AC2830" s="7"/>
    </row>
    <row r="2831" spans="17:29" ht="12.75">
      <c r="Q2831" s="12"/>
      <c r="AB2831" s="6"/>
      <c r="AC2831" s="7"/>
    </row>
    <row r="2832" spans="17:29" ht="12.75">
      <c r="Q2832" s="12"/>
      <c r="AB2832" s="6"/>
      <c r="AC2832" s="7"/>
    </row>
    <row r="2833" spans="17:29" ht="12.75">
      <c r="Q2833" s="12"/>
      <c r="AB2833" s="6"/>
      <c r="AC2833" s="7"/>
    </row>
    <row r="2834" spans="17:29" ht="12.75">
      <c r="Q2834" s="12"/>
      <c r="AB2834" s="6"/>
      <c r="AC2834" s="7"/>
    </row>
    <row r="2835" spans="17:29" ht="12.75">
      <c r="Q2835" s="12"/>
      <c r="AB2835" s="6"/>
      <c r="AC2835" s="7"/>
    </row>
    <row r="2836" spans="17:29" ht="12.75">
      <c r="Q2836" s="12"/>
      <c r="AB2836" s="6"/>
      <c r="AC2836" s="7"/>
    </row>
    <row r="2837" spans="17:29" ht="12.75">
      <c r="Q2837" s="12"/>
      <c r="AB2837" s="6"/>
      <c r="AC2837" s="7"/>
    </row>
    <row r="2838" spans="17:29" ht="12.75">
      <c r="Q2838" s="12"/>
      <c r="AB2838" s="6"/>
      <c r="AC2838" s="7"/>
    </row>
    <row r="2839" spans="17:29" ht="12.75">
      <c r="Q2839" s="12"/>
      <c r="AB2839" s="6"/>
      <c r="AC2839" s="7"/>
    </row>
    <row r="2840" spans="17:29" ht="12.75">
      <c r="Q2840" s="12"/>
      <c r="AB2840" s="6"/>
      <c r="AC2840" s="7"/>
    </row>
    <row r="2841" spans="17:29" ht="12.75">
      <c r="Q2841" s="12"/>
      <c r="AB2841" s="6"/>
      <c r="AC2841" s="7"/>
    </row>
    <row r="2842" spans="17:29" ht="12.75">
      <c r="Q2842" s="12"/>
      <c r="AB2842" s="6"/>
      <c r="AC2842" s="7"/>
    </row>
    <row r="2843" spans="17:29" ht="12.75">
      <c r="Q2843" s="12"/>
      <c r="AB2843" s="6"/>
      <c r="AC2843" s="7"/>
    </row>
    <row r="2844" spans="17:29" ht="12.75">
      <c r="Q2844" s="12"/>
      <c r="AB2844" s="6"/>
      <c r="AC2844" s="7"/>
    </row>
    <row r="2845" spans="17:29" ht="12.75">
      <c r="Q2845" s="12"/>
      <c r="AB2845" s="6"/>
      <c r="AC2845" s="7"/>
    </row>
    <row r="2846" spans="17:29" ht="12.75">
      <c r="Q2846" s="12"/>
      <c r="AB2846" s="6"/>
      <c r="AC2846" s="7"/>
    </row>
    <row r="2847" spans="17:29" ht="12.75">
      <c r="Q2847" s="12"/>
      <c r="AB2847" s="6"/>
      <c r="AC2847" s="7"/>
    </row>
    <row r="2848" spans="17:29" ht="12.75">
      <c r="Q2848" s="12"/>
      <c r="AB2848" s="6"/>
      <c r="AC2848" s="7"/>
    </row>
    <row r="2849" spans="17:29" ht="12.75">
      <c r="Q2849" s="12"/>
      <c r="AB2849" s="6"/>
      <c r="AC2849" s="7"/>
    </row>
    <row r="2850" spans="17:29" ht="12.75">
      <c r="Q2850" s="12"/>
      <c r="AB2850" s="6"/>
      <c r="AC2850" s="7"/>
    </row>
    <row r="2851" spans="17:29" ht="12.75">
      <c r="Q2851" s="12"/>
      <c r="AB2851" s="6"/>
      <c r="AC2851" s="7"/>
    </row>
    <row r="2852" spans="17:29" ht="12.75">
      <c r="Q2852" s="12"/>
      <c r="AB2852" s="6"/>
      <c r="AC2852" s="7"/>
    </row>
    <row r="2853" spans="17:29" ht="12.75">
      <c r="Q2853" s="12"/>
      <c r="AB2853" s="6"/>
      <c r="AC2853" s="7"/>
    </row>
    <row r="2854" spans="17:29" ht="12.75">
      <c r="Q2854" s="12"/>
      <c r="AB2854" s="6"/>
      <c r="AC2854" s="7"/>
    </row>
    <row r="2855" spans="17:29" ht="12.75">
      <c r="Q2855" s="12"/>
      <c r="AB2855" s="6"/>
      <c r="AC2855" s="7"/>
    </row>
    <row r="2856" spans="17:29" ht="12.75">
      <c r="Q2856" s="12"/>
      <c r="AB2856" s="6"/>
      <c r="AC2856" s="7"/>
    </row>
    <row r="2857" spans="17:29" ht="12.75">
      <c r="Q2857" s="12"/>
      <c r="AB2857" s="6"/>
      <c r="AC2857" s="7"/>
    </row>
    <row r="2858" spans="17:29" ht="12.75">
      <c r="Q2858" s="12"/>
      <c r="AB2858" s="6"/>
      <c r="AC2858" s="7"/>
    </row>
    <row r="2859" spans="17:29" ht="12.75">
      <c r="Q2859" s="12"/>
      <c r="AB2859" s="6"/>
      <c r="AC2859" s="7"/>
    </row>
    <row r="2860" spans="17:29" ht="12.75">
      <c r="Q2860" s="12"/>
      <c r="AB2860" s="6"/>
      <c r="AC2860" s="7"/>
    </row>
    <row r="2861" spans="17:29" ht="12.75">
      <c r="Q2861" s="12"/>
      <c r="AB2861" s="6"/>
      <c r="AC2861" s="7"/>
    </row>
    <row r="2862" spans="17:29" ht="12.75">
      <c r="Q2862" s="12"/>
      <c r="AB2862" s="6"/>
      <c r="AC2862" s="7"/>
    </row>
    <row r="2863" spans="17:29" ht="12.75">
      <c r="Q2863" s="12"/>
      <c r="AB2863" s="6"/>
      <c r="AC2863" s="7"/>
    </row>
    <row r="2864" spans="17:29" ht="12.75">
      <c r="Q2864" s="12"/>
      <c r="AB2864" s="6"/>
      <c r="AC2864" s="7"/>
    </row>
    <row r="2865" spans="17:29" ht="12.75">
      <c r="Q2865" s="12"/>
      <c r="AB2865" s="6"/>
      <c r="AC2865" s="7"/>
    </row>
    <row r="2866" spans="17:29" ht="12.75">
      <c r="Q2866" s="12"/>
      <c r="AB2866" s="6"/>
      <c r="AC2866" s="7"/>
    </row>
    <row r="2867" spans="17:29" ht="12.75">
      <c r="Q2867" s="12"/>
      <c r="AB2867" s="6"/>
      <c r="AC2867" s="7"/>
    </row>
    <row r="2868" spans="17:29" ht="12.75">
      <c r="Q2868" s="12"/>
      <c r="AB2868" s="6"/>
      <c r="AC2868" s="7"/>
    </row>
    <row r="2869" spans="17:29" ht="12.75">
      <c r="Q2869" s="12"/>
      <c r="AB2869" s="6"/>
      <c r="AC2869" s="7"/>
    </row>
    <row r="2870" spans="17:29" ht="12.75">
      <c r="Q2870" s="12"/>
      <c r="AB2870" s="6"/>
      <c r="AC2870" s="7"/>
    </row>
    <row r="2871" spans="17:29" ht="12.75">
      <c r="Q2871" s="12"/>
      <c r="AB2871" s="6"/>
      <c r="AC2871" s="7"/>
    </row>
    <row r="2872" spans="17:29" ht="12.75">
      <c r="Q2872" s="12"/>
      <c r="AB2872" s="6"/>
      <c r="AC2872" s="7"/>
    </row>
    <row r="2873" spans="17:29" ht="12.75">
      <c r="Q2873" s="12"/>
      <c r="AB2873" s="6"/>
      <c r="AC2873" s="7"/>
    </row>
    <row r="2874" spans="17:29" ht="12.75">
      <c r="Q2874" s="12"/>
      <c r="AB2874" s="6"/>
      <c r="AC2874" s="7"/>
    </row>
    <row r="2875" spans="17:29" ht="12.75">
      <c r="Q2875" s="12"/>
      <c r="AB2875" s="6"/>
      <c r="AC2875" s="7"/>
    </row>
    <row r="2876" spans="17:29" ht="12.75">
      <c r="Q2876" s="12"/>
      <c r="AB2876" s="6"/>
      <c r="AC2876" s="7"/>
    </row>
    <row r="2877" spans="17:29" ht="12.75">
      <c r="Q2877" s="12"/>
      <c r="AB2877" s="6"/>
      <c r="AC2877" s="7"/>
    </row>
    <row r="2878" spans="17:29" ht="12.75">
      <c r="Q2878" s="12"/>
      <c r="AB2878" s="6"/>
      <c r="AC2878" s="7"/>
    </row>
    <row r="2879" spans="17:29" ht="12.75">
      <c r="Q2879" s="12"/>
      <c r="AB2879" s="6"/>
      <c r="AC2879" s="7"/>
    </row>
    <row r="2880" spans="17:29" ht="12.75">
      <c r="Q2880" s="12"/>
      <c r="AB2880" s="6"/>
      <c r="AC2880" s="7"/>
    </row>
    <row r="2881" spans="17:29" ht="12.75">
      <c r="Q2881" s="12"/>
      <c r="AB2881" s="6"/>
      <c r="AC2881" s="7"/>
    </row>
    <row r="2882" spans="17:29" ht="12.75">
      <c r="Q2882" s="12"/>
      <c r="AB2882" s="6"/>
      <c r="AC2882" s="7"/>
    </row>
    <row r="2883" spans="17:29" ht="12.75">
      <c r="Q2883" s="12"/>
      <c r="AB2883" s="6"/>
      <c r="AC2883" s="7"/>
    </row>
    <row r="2884" spans="17:29" ht="12.75">
      <c r="Q2884" s="12"/>
      <c r="AB2884" s="6"/>
      <c r="AC2884" s="7"/>
    </row>
    <row r="2885" spans="17:29" ht="12.75">
      <c r="Q2885" s="12"/>
      <c r="AB2885" s="6"/>
      <c r="AC2885" s="7"/>
    </row>
    <row r="2886" spans="17:29" ht="12.75">
      <c r="Q2886" s="12"/>
      <c r="AB2886" s="6"/>
      <c r="AC2886" s="7"/>
    </row>
    <row r="2887" spans="17:29" ht="12.75">
      <c r="Q2887" s="12"/>
      <c r="AB2887" s="6"/>
      <c r="AC2887" s="7"/>
    </row>
    <row r="2888" spans="17:29" ht="12.75">
      <c r="Q2888" s="12"/>
      <c r="AB2888" s="6"/>
      <c r="AC2888" s="7"/>
    </row>
    <row r="2889" spans="17:29" ht="12.75">
      <c r="Q2889" s="12"/>
      <c r="AB2889" s="6"/>
      <c r="AC2889" s="7"/>
    </row>
    <row r="2890" spans="17:29" ht="12.75">
      <c r="Q2890" s="12"/>
      <c r="AB2890" s="6"/>
      <c r="AC2890" s="7"/>
    </row>
    <row r="2891" spans="17:29" ht="12.75">
      <c r="Q2891" s="12"/>
      <c r="AB2891" s="6"/>
      <c r="AC2891" s="7"/>
    </row>
    <row r="2892" spans="17:29" ht="12.75">
      <c r="Q2892" s="12"/>
      <c r="AB2892" s="6"/>
      <c r="AC2892" s="7"/>
    </row>
    <row r="2893" spans="17:29" ht="12.75">
      <c r="Q2893" s="12"/>
      <c r="AB2893" s="6"/>
      <c r="AC2893" s="7"/>
    </row>
    <row r="2894" spans="17:29" ht="12.75">
      <c r="Q2894" s="12"/>
      <c r="AB2894" s="6"/>
      <c r="AC2894" s="7"/>
    </row>
    <row r="2895" spans="17:29" ht="12.75">
      <c r="Q2895" s="12"/>
      <c r="AB2895" s="6"/>
      <c r="AC2895" s="7"/>
    </row>
    <row r="2896" spans="17:29" ht="12.75">
      <c r="Q2896" s="12"/>
      <c r="AB2896" s="6"/>
      <c r="AC2896" s="7"/>
    </row>
    <row r="2897" spans="17:29" ht="12.75">
      <c r="Q2897" s="12"/>
      <c r="AB2897" s="6"/>
      <c r="AC2897" s="7"/>
    </row>
    <row r="2898" spans="17:29" ht="12.75">
      <c r="Q2898" s="12"/>
      <c r="AB2898" s="6"/>
      <c r="AC2898" s="7"/>
    </row>
    <row r="2899" spans="17:29" ht="12.75">
      <c r="Q2899" s="12"/>
      <c r="AB2899" s="6"/>
      <c r="AC2899" s="7"/>
    </row>
    <row r="2900" spans="17:29" ht="12.75">
      <c r="Q2900" s="12"/>
      <c r="AB2900" s="6"/>
      <c r="AC2900" s="7"/>
    </row>
    <row r="2901" spans="17:29" ht="12.75">
      <c r="Q2901" s="12"/>
      <c r="AB2901" s="6"/>
      <c r="AC2901" s="7"/>
    </row>
    <row r="2902" spans="17:29" ht="12.75">
      <c r="Q2902" s="12"/>
      <c r="AB2902" s="6"/>
      <c r="AC2902" s="7"/>
    </row>
    <row r="2903" spans="17:29" ht="12.75">
      <c r="Q2903" s="12"/>
      <c r="AB2903" s="6"/>
      <c r="AC2903" s="7"/>
    </row>
    <row r="2904" spans="17:29" ht="12.75">
      <c r="Q2904" s="12"/>
      <c r="AB2904" s="6"/>
      <c r="AC2904" s="7"/>
    </row>
    <row r="2905" spans="17:29" ht="12.75">
      <c r="Q2905" s="12"/>
      <c r="AB2905" s="6"/>
      <c r="AC2905" s="7"/>
    </row>
    <row r="2906" spans="17:29" ht="12.75">
      <c r="Q2906" s="12"/>
      <c r="AB2906" s="6"/>
      <c r="AC2906" s="7"/>
    </row>
    <row r="2907" spans="17:29" ht="12.75">
      <c r="Q2907" s="12"/>
      <c r="AB2907" s="6"/>
      <c r="AC2907" s="7"/>
    </row>
    <row r="2908" spans="17:29" ht="12.75">
      <c r="Q2908" s="12"/>
      <c r="AB2908" s="6"/>
      <c r="AC2908" s="7"/>
    </row>
    <row r="2909" spans="17:29" ht="12.75">
      <c r="Q2909" s="12"/>
      <c r="AB2909" s="6"/>
      <c r="AC2909" s="7"/>
    </row>
    <row r="2910" spans="17:29" ht="12.75">
      <c r="Q2910" s="12"/>
      <c r="AB2910" s="6"/>
      <c r="AC2910" s="7"/>
    </row>
    <row r="2911" spans="17:29" ht="12.75">
      <c r="Q2911" s="12"/>
      <c r="AB2911" s="6"/>
      <c r="AC2911" s="7"/>
    </row>
    <row r="2912" spans="17:29" ht="12.75">
      <c r="Q2912" s="12"/>
      <c r="AB2912" s="6"/>
      <c r="AC2912" s="7"/>
    </row>
    <row r="2913" spans="17:29" ht="12.75">
      <c r="Q2913" s="12"/>
      <c r="AB2913" s="6"/>
      <c r="AC2913" s="7"/>
    </row>
    <row r="2914" spans="17:29" ht="12.75">
      <c r="Q2914" s="12"/>
      <c r="AB2914" s="6"/>
      <c r="AC2914" s="7"/>
    </row>
    <row r="2915" spans="17:29" ht="12.75">
      <c r="Q2915" s="12"/>
      <c r="AB2915" s="6"/>
      <c r="AC2915" s="7"/>
    </row>
    <row r="2916" spans="17:29" ht="12.75">
      <c r="Q2916" s="12"/>
      <c r="AB2916" s="6"/>
      <c r="AC2916" s="7"/>
    </row>
    <row r="2917" spans="17:29" ht="12.75">
      <c r="Q2917" s="12"/>
      <c r="AB2917" s="6"/>
      <c r="AC2917" s="7"/>
    </row>
    <row r="2918" spans="17:29" ht="12.75">
      <c r="Q2918" s="12"/>
      <c r="AB2918" s="6"/>
      <c r="AC2918" s="7"/>
    </row>
    <row r="2919" spans="17:29" ht="12.75">
      <c r="Q2919" s="12"/>
      <c r="AB2919" s="6"/>
      <c r="AC2919" s="7"/>
    </row>
    <row r="2920" spans="17:29" ht="12.75">
      <c r="Q2920" s="12"/>
      <c r="AB2920" s="6"/>
      <c r="AC2920" s="7"/>
    </row>
    <row r="2921" spans="17:29" ht="12.75">
      <c r="Q2921" s="12"/>
      <c r="AB2921" s="6"/>
      <c r="AC2921" s="7"/>
    </row>
    <row r="2922" spans="17:29" ht="12.75">
      <c r="Q2922" s="12"/>
      <c r="AB2922" s="6"/>
      <c r="AC2922" s="7"/>
    </row>
    <row r="2923" spans="17:29" ht="12.75">
      <c r="Q2923" s="12"/>
      <c r="AB2923" s="6"/>
      <c r="AC2923" s="7"/>
    </row>
    <row r="2924" spans="17:29" ht="12.75">
      <c r="Q2924" s="12"/>
      <c r="AB2924" s="6"/>
      <c r="AC2924" s="7"/>
    </row>
    <row r="2925" spans="17:29" ht="12.75">
      <c r="Q2925" s="12"/>
      <c r="AB2925" s="6"/>
      <c r="AC2925" s="7"/>
    </row>
    <row r="2926" spans="17:29" ht="12.75">
      <c r="Q2926" s="12"/>
      <c r="AB2926" s="6"/>
      <c r="AC2926" s="7"/>
    </row>
    <row r="2927" spans="17:29" ht="12.75">
      <c r="Q2927" s="12"/>
      <c r="AB2927" s="6"/>
      <c r="AC2927" s="7"/>
    </row>
    <row r="2928" spans="17:29" ht="12.75">
      <c r="Q2928" s="12"/>
      <c r="AB2928" s="6"/>
      <c r="AC2928" s="7"/>
    </row>
    <row r="2929" spans="17:29" ht="12.75">
      <c r="Q2929" s="12"/>
      <c r="AB2929" s="6"/>
      <c r="AC2929" s="7"/>
    </row>
    <row r="2930" spans="17:29" ht="12.75">
      <c r="Q2930" s="12"/>
      <c r="AB2930" s="6"/>
      <c r="AC2930" s="7"/>
    </row>
    <row r="2931" spans="17:29" ht="12.75">
      <c r="Q2931" s="12"/>
      <c r="AB2931" s="6"/>
      <c r="AC2931" s="7"/>
    </row>
    <row r="2932" spans="17:29" ht="12.75">
      <c r="Q2932" s="12"/>
      <c r="AB2932" s="6"/>
      <c r="AC2932" s="7"/>
    </row>
    <row r="2933" spans="17:29" ht="12.75">
      <c r="Q2933" s="12"/>
      <c r="AB2933" s="6"/>
      <c r="AC2933" s="7"/>
    </row>
    <row r="2934" spans="17:29" ht="12.75">
      <c r="Q2934" s="12"/>
      <c r="AB2934" s="6"/>
      <c r="AC2934" s="7"/>
    </row>
    <row r="2935" spans="17:29" ht="12.75">
      <c r="Q2935" s="12"/>
      <c r="AB2935" s="6"/>
      <c r="AC2935" s="7"/>
    </row>
    <row r="2936" spans="17:29" ht="12.75">
      <c r="Q2936" s="12"/>
      <c r="AB2936" s="6"/>
      <c r="AC2936" s="7"/>
    </row>
    <row r="2937" spans="17:29" ht="12.75">
      <c r="Q2937" s="12"/>
      <c r="AB2937" s="6"/>
      <c r="AC2937" s="7"/>
    </row>
    <row r="2938" spans="17:29" ht="12.75">
      <c r="Q2938" s="12"/>
      <c r="AB2938" s="6"/>
      <c r="AC2938" s="7"/>
    </row>
    <row r="2939" spans="17:29" ht="12.75">
      <c r="Q2939" s="12"/>
      <c r="AB2939" s="6"/>
      <c r="AC2939" s="7"/>
    </row>
    <row r="2940" spans="17:29" ht="12.75">
      <c r="Q2940" s="12"/>
      <c r="AB2940" s="6"/>
      <c r="AC2940" s="7"/>
    </row>
    <row r="2941" spans="17:29" ht="12.75">
      <c r="Q2941" s="12"/>
      <c r="AB2941" s="6"/>
      <c r="AC2941" s="7"/>
    </row>
    <row r="2942" spans="17:29" ht="12.75">
      <c r="Q2942" s="12"/>
      <c r="AB2942" s="6"/>
      <c r="AC2942" s="7"/>
    </row>
    <row r="2943" spans="17:29" ht="12.75">
      <c r="Q2943" s="12"/>
      <c r="AB2943" s="6"/>
      <c r="AC2943" s="7"/>
    </row>
    <row r="2944" spans="17:29" ht="12.75">
      <c r="Q2944" s="12"/>
      <c r="AB2944" s="6"/>
      <c r="AC2944" s="7"/>
    </row>
    <row r="2945" spans="17:29" ht="12.75">
      <c r="Q2945" s="12"/>
      <c r="AB2945" s="6"/>
      <c r="AC2945" s="7"/>
    </row>
    <row r="2946" spans="17:29" ht="12.75">
      <c r="Q2946" s="12"/>
      <c r="AB2946" s="6"/>
      <c r="AC2946" s="7"/>
    </row>
    <row r="2947" spans="17:29" ht="12.75">
      <c r="Q2947" s="12"/>
      <c r="AB2947" s="6"/>
      <c r="AC2947" s="7"/>
    </row>
    <row r="2948" spans="17:29" ht="12.75">
      <c r="Q2948" s="12"/>
      <c r="AB2948" s="6"/>
      <c r="AC2948" s="7"/>
    </row>
    <row r="2949" spans="17:29" ht="12.75">
      <c r="Q2949" s="12"/>
      <c r="AB2949" s="6"/>
      <c r="AC2949" s="7"/>
    </row>
    <row r="2950" spans="17:29" ht="12.75">
      <c r="Q2950" s="12"/>
      <c r="AB2950" s="6"/>
      <c r="AC2950" s="7"/>
    </row>
    <row r="2951" spans="17:29" ht="12.75">
      <c r="Q2951" s="12"/>
      <c r="AB2951" s="6"/>
      <c r="AC2951" s="7"/>
    </row>
    <row r="2952" spans="17:29" ht="12.75">
      <c r="Q2952" s="12"/>
      <c r="AB2952" s="6"/>
      <c r="AC2952" s="7"/>
    </row>
    <row r="2953" spans="17:29" ht="12.75">
      <c r="Q2953" s="12"/>
      <c r="AB2953" s="6"/>
      <c r="AC2953" s="7"/>
    </row>
    <row r="2954" spans="17:29" ht="12.75">
      <c r="Q2954" s="12"/>
      <c r="AB2954" s="6"/>
      <c r="AC2954" s="7"/>
    </row>
    <row r="2955" spans="17:29" ht="12.75">
      <c r="Q2955" s="12"/>
      <c r="AB2955" s="6"/>
      <c r="AC2955" s="7"/>
    </row>
    <row r="2956" spans="17:29" ht="12.75">
      <c r="Q2956" s="12"/>
      <c r="AB2956" s="6"/>
      <c r="AC2956" s="7"/>
    </row>
    <row r="2957" spans="17:29" ht="12.75">
      <c r="Q2957" s="12"/>
      <c r="AB2957" s="6"/>
      <c r="AC2957" s="7"/>
    </row>
    <row r="2958" spans="17:29" ht="12.75">
      <c r="Q2958" s="12"/>
      <c r="AB2958" s="6"/>
      <c r="AC2958" s="7"/>
    </row>
    <row r="2959" spans="17:29" ht="12.75">
      <c r="Q2959" s="12"/>
      <c r="AB2959" s="6"/>
      <c r="AC2959" s="7"/>
    </row>
    <row r="2960" spans="17:29" ht="12.75">
      <c r="Q2960" s="12"/>
      <c r="AB2960" s="6"/>
      <c r="AC2960" s="7"/>
    </row>
    <row r="2961" spans="17:29" ht="12.75">
      <c r="Q2961" s="12"/>
      <c r="AB2961" s="6"/>
      <c r="AC2961" s="7"/>
    </row>
    <row r="2962" spans="17:29" ht="12.75">
      <c r="Q2962" s="12"/>
      <c r="AB2962" s="6"/>
      <c r="AC2962" s="7"/>
    </row>
    <row r="2963" spans="17:29" ht="12.75">
      <c r="Q2963" s="12"/>
      <c r="AB2963" s="6"/>
      <c r="AC2963" s="7"/>
    </row>
    <row r="2964" spans="17:29" ht="12.75">
      <c r="Q2964" s="12"/>
      <c r="AB2964" s="6"/>
      <c r="AC2964" s="7"/>
    </row>
    <row r="2965" spans="17:29" ht="12.75">
      <c r="Q2965" s="12"/>
      <c r="AB2965" s="6"/>
      <c r="AC2965" s="7"/>
    </row>
    <row r="2966" spans="17:29" ht="12.75">
      <c r="Q2966" s="12"/>
      <c r="AB2966" s="6"/>
      <c r="AC2966" s="7"/>
    </row>
    <row r="2967" spans="17:29" ht="12.75">
      <c r="Q2967" s="12"/>
      <c r="AB2967" s="6"/>
      <c r="AC2967" s="7"/>
    </row>
    <row r="2968" spans="17:29" ht="12.75">
      <c r="Q2968" s="12"/>
      <c r="AB2968" s="6"/>
      <c r="AC2968" s="7"/>
    </row>
    <row r="2969" spans="17:29" ht="12.75">
      <c r="Q2969" s="12"/>
      <c r="AB2969" s="6"/>
      <c r="AC2969" s="7"/>
    </row>
    <row r="2970" spans="17:29" ht="12.75">
      <c r="Q2970" s="12"/>
      <c r="AB2970" s="6"/>
      <c r="AC2970" s="7"/>
    </row>
    <row r="2971" spans="17:29" ht="12.75">
      <c r="Q2971" s="12"/>
      <c r="AB2971" s="6"/>
      <c r="AC2971" s="7"/>
    </row>
    <row r="2972" spans="17:29" ht="12.75">
      <c r="Q2972" s="12"/>
      <c r="AB2972" s="6"/>
      <c r="AC2972" s="7"/>
    </row>
    <row r="2973" spans="17:29" ht="12.75">
      <c r="Q2973" s="12"/>
      <c r="AB2973" s="6"/>
      <c r="AC2973" s="7"/>
    </row>
    <row r="2974" spans="17:29" ht="12.75">
      <c r="Q2974" s="12"/>
      <c r="AB2974" s="6"/>
      <c r="AC2974" s="7"/>
    </row>
    <row r="2975" spans="17:29" ht="12.75">
      <c r="Q2975" s="12"/>
      <c r="AB2975" s="6"/>
      <c r="AC2975" s="7"/>
    </row>
    <row r="2976" spans="17:29" ht="12.75">
      <c r="Q2976" s="12"/>
      <c r="AB2976" s="6"/>
      <c r="AC2976" s="7"/>
    </row>
    <row r="2977" spans="17:29" ht="12.75">
      <c r="Q2977" s="12"/>
      <c r="AB2977" s="6"/>
      <c r="AC2977" s="7"/>
    </row>
    <row r="2978" spans="17:29" ht="12.75">
      <c r="Q2978" s="12"/>
      <c r="AB2978" s="6"/>
      <c r="AC2978" s="7"/>
    </row>
    <row r="2979" spans="17:29" ht="12.75">
      <c r="Q2979" s="12"/>
      <c r="AB2979" s="6"/>
      <c r="AC2979" s="7"/>
    </row>
    <row r="2980" spans="17:29" ht="12.75">
      <c r="Q2980" s="12"/>
      <c r="AB2980" s="6"/>
      <c r="AC2980" s="7"/>
    </row>
    <row r="2981" spans="17:29" ht="12.75">
      <c r="Q2981" s="12"/>
      <c r="AB2981" s="6"/>
      <c r="AC2981" s="7"/>
    </row>
    <row r="2982" spans="17:29" ht="12.75">
      <c r="Q2982" s="12"/>
      <c r="AB2982" s="6"/>
      <c r="AC2982" s="7"/>
    </row>
    <row r="2983" spans="17:29" ht="12.75">
      <c r="Q2983" s="12"/>
      <c r="AB2983" s="6"/>
      <c r="AC2983" s="7"/>
    </row>
    <row r="2984" spans="17:29" ht="12.75">
      <c r="Q2984" s="12"/>
      <c r="AB2984" s="6"/>
      <c r="AC2984" s="7"/>
    </row>
    <row r="2985" spans="17:29" ht="12.75">
      <c r="Q2985" s="12"/>
      <c r="AB2985" s="6"/>
      <c r="AC2985" s="7"/>
    </row>
    <row r="2986" spans="17:29" ht="12.75">
      <c r="Q2986" s="12"/>
      <c r="AB2986" s="6"/>
      <c r="AC2986" s="7"/>
    </row>
    <row r="2987" spans="17:29" ht="12.75">
      <c r="Q2987" s="12"/>
      <c r="AB2987" s="6"/>
      <c r="AC2987" s="7"/>
    </row>
    <row r="2988" spans="17:29" ht="12.75">
      <c r="Q2988" s="12"/>
      <c r="AB2988" s="6"/>
      <c r="AC2988" s="7"/>
    </row>
    <row r="2989" spans="17:29" ht="12.75">
      <c r="Q2989" s="12"/>
      <c r="AB2989" s="6"/>
      <c r="AC2989" s="7"/>
    </row>
    <row r="2990" spans="17:29" ht="12.75">
      <c r="Q2990" s="12"/>
      <c r="AB2990" s="6"/>
      <c r="AC2990" s="7"/>
    </row>
    <row r="2991" spans="17:29" ht="12.75">
      <c r="Q2991" s="12"/>
      <c r="AB2991" s="6"/>
      <c r="AC2991" s="7"/>
    </row>
    <row r="2992" spans="17:29" ht="12.75">
      <c r="Q2992" s="12"/>
      <c r="AB2992" s="6"/>
      <c r="AC2992" s="7"/>
    </row>
    <row r="2993" spans="17:29" ht="12.75">
      <c r="Q2993" s="12"/>
      <c r="AB2993" s="6"/>
      <c r="AC2993" s="7"/>
    </row>
    <row r="2994" spans="17:29" ht="12.75">
      <c r="Q2994" s="12"/>
      <c r="AB2994" s="6"/>
      <c r="AC2994" s="7"/>
    </row>
    <row r="2995" spans="17:29" ht="12.75">
      <c r="Q2995" s="12"/>
      <c r="AB2995" s="6"/>
      <c r="AC2995" s="7"/>
    </row>
    <row r="2996" spans="17:29" ht="12.75">
      <c r="Q2996" s="12"/>
      <c r="AB2996" s="6"/>
      <c r="AC2996" s="7"/>
    </row>
    <row r="2997" spans="17:29" ht="12.75">
      <c r="Q2997" s="12"/>
      <c r="AB2997" s="6"/>
      <c r="AC2997" s="7"/>
    </row>
    <row r="2998" spans="17:29" ht="12.75">
      <c r="Q2998" s="12"/>
      <c r="AB2998" s="6"/>
      <c r="AC2998" s="7"/>
    </row>
    <row r="2999" spans="17:29" ht="12.75">
      <c r="Q2999" s="12"/>
      <c r="AB2999" s="6"/>
      <c r="AC2999" s="7"/>
    </row>
    <row r="3000" spans="17:29" ht="12.75">
      <c r="Q3000" s="12"/>
      <c r="AB3000" s="6"/>
      <c r="AC3000" s="7"/>
    </row>
    <row r="3001" spans="17:29" ht="12.75">
      <c r="Q3001" s="12"/>
      <c r="AB3001" s="6"/>
      <c r="AC3001" s="7"/>
    </row>
    <row r="3002" spans="17:29" ht="12.75">
      <c r="Q3002" s="12"/>
      <c r="AB3002" s="6"/>
      <c r="AC3002" s="7"/>
    </row>
    <row r="3003" spans="17:29" ht="12.75">
      <c r="Q3003" s="12"/>
      <c r="AB3003" s="6"/>
      <c r="AC3003" s="7"/>
    </row>
    <row r="3004" spans="17:29" ht="12.75">
      <c r="Q3004" s="12"/>
      <c r="AB3004" s="6"/>
      <c r="AC3004" s="7"/>
    </row>
    <row r="3005" spans="17:29" ht="12.75">
      <c r="Q3005" s="12"/>
      <c r="AB3005" s="6"/>
      <c r="AC3005" s="7"/>
    </row>
    <row r="3006" spans="17:29" ht="12.75">
      <c r="Q3006" s="12"/>
      <c r="AB3006" s="6"/>
      <c r="AC3006" s="7"/>
    </row>
    <row r="3007" spans="17:29" ht="12.75">
      <c r="Q3007" s="12"/>
      <c r="AB3007" s="6"/>
      <c r="AC3007" s="7"/>
    </row>
    <row r="3008" spans="17:29" ht="12.75">
      <c r="Q3008" s="12"/>
      <c r="AB3008" s="6"/>
      <c r="AC3008" s="7"/>
    </row>
    <row r="3009" spans="17:29" ht="12.75">
      <c r="Q3009" s="12"/>
      <c r="AB3009" s="6"/>
      <c r="AC3009" s="7"/>
    </row>
    <row r="3010" spans="17:29" ht="12.75">
      <c r="Q3010" s="12"/>
      <c r="AB3010" s="6"/>
      <c r="AC3010" s="7"/>
    </row>
    <row r="3011" spans="17:29" ht="12.75">
      <c r="Q3011" s="12"/>
      <c r="AB3011" s="6"/>
      <c r="AC3011" s="7"/>
    </row>
    <row r="3012" spans="17:29" ht="12.75">
      <c r="Q3012" s="12"/>
      <c r="AB3012" s="6"/>
      <c r="AC3012" s="7"/>
    </row>
    <row r="3013" spans="17:29" ht="12.75">
      <c r="Q3013" s="12"/>
      <c r="AB3013" s="6"/>
      <c r="AC3013" s="7"/>
    </row>
    <row r="3014" spans="17:29" ht="12.75">
      <c r="Q3014" s="12"/>
      <c r="AB3014" s="6"/>
      <c r="AC3014" s="7"/>
    </row>
    <row r="3015" spans="17:29" ht="12.75">
      <c r="Q3015" s="12"/>
      <c r="AB3015" s="6"/>
      <c r="AC3015" s="7"/>
    </row>
    <row r="3016" spans="17:29" ht="12.75">
      <c r="Q3016" s="12"/>
      <c r="AB3016" s="6"/>
      <c r="AC3016" s="7"/>
    </row>
    <row r="3017" spans="17:29" ht="12.75">
      <c r="Q3017" s="12"/>
      <c r="AB3017" s="6"/>
      <c r="AC3017" s="7"/>
    </row>
    <row r="3018" spans="17:29" ht="12.75">
      <c r="Q3018" s="12"/>
      <c r="AB3018" s="6"/>
      <c r="AC3018" s="7"/>
    </row>
    <row r="3019" spans="17:29" ht="12.75">
      <c r="Q3019" s="12"/>
      <c r="AB3019" s="6"/>
      <c r="AC3019" s="7"/>
    </row>
    <row r="3020" spans="17:29" ht="12.75">
      <c r="Q3020" s="12"/>
      <c r="AB3020" s="6"/>
      <c r="AC3020" s="7"/>
    </row>
    <row r="3021" spans="17:29" ht="12.75">
      <c r="Q3021" s="12"/>
      <c r="AB3021" s="6"/>
      <c r="AC3021" s="7"/>
    </row>
    <row r="3022" spans="17:29" ht="12.75">
      <c r="Q3022" s="12"/>
      <c r="AB3022" s="6"/>
      <c r="AC3022" s="7"/>
    </row>
    <row r="3023" spans="17:29" ht="12.75">
      <c r="Q3023" s="12"/>
      <c r="AB3023" s="6"/>
      <c r="AC3023" s="7"/>
    </row>
    <row r="3024" spans="17:29" ht="12.75">
      <c r="Q3024" s="12"/>
      <c r="AB3024" s="6"/>
      <c r="AC3024" s="7"/>
    </row>
    <row r="3025" spans="17:29" ht="12.75">
      <c r="Q3025" s="12"/>
      <c r="AB3025" s="6"/>
      <c r="AC3025" s="7"/>
    </row>
    <row r="3026" spans="17:29" ht="12.75">
      <c r="Q3026" s="12"/>
      <c r="AB3026" s="6"/>
      <c r="AC3026" s="7"/>
    </row>
    <row r="3027" spans="17:29" ht="12.75">
      <c r="Q3027" s="12"/>
      <c r="AB3027" s="6"/>
      <c r="AC3027" s="7"/>
    </row>
    <row r="3028" spans="17:29" ht="12.75">
      <c r="Q3028" s="12"/>
      <c r="AB3028" s="6"/>
      <c r="AC3028" s="7"/>
    </row>
    <row r="3029" spans="17:29" ht="12.75">
      <c r="Q3029" s="12"/>
      <c r="AB3029" s="6"/>
      <c r="AC3029" s="7"/>
    </row>
    <row r="3030" spans="17:29" ht="12.75">
      <c r="Q3030" s="12"/>
      <c r="AB3030" s="6"/>
      <c r="AC3030" s="7"/>
    </row>
    <row r="3031" spans="17:29" ht="12.75">
      <c r="Q3031" s="12"/>
      <c r="AB3031" s="6"/>
      <c r="AC3031" s="7"/>
    </row>
    <row r="3032" spans="17:29" ht="12.75">
      <c r="Q3032" s="12"/>
      <c r="AB3032" s="6"/>
      <c r="AC3032" s="7"/>
    </row>
    <row r="3033" spans="17:29" ht="12.75">
      <c r="Q3033" s="12"/>
      <c r="AB3033" s="6"/>
      <c r="AC3033" s="7"/>
    </row>
    <row r="3034" spans="17:29" ht="12.75">
      <c r="Q3034" s="12"/>
      <c r="AB3034" s="6"/>
      <c r="AC3034" s="7"/>
    </row>
    <row r="3035" spans="17:29" ht="12.75">
      <c r="Q3035" s="12"/>
      <c r="AB3035" s="6"/>
      <c r="AC3035" s="7"/>
    </row>
    <row r="3036" spans="17:29" ht="12.75">
      <c r="Q3036" s="12"/>
      <c r="AB3036" s="6"/>
      <c r="AC3036" s="7"/>
    </row>
    <row r="3037" spans="17:29" ht="12.75">
      <c r="Q3037" s="12"/>
      <c r="AB3037" s="6"/>
      <c r="AC3037" s="7"/>
    </row>
    <row r="3038" spans="17:29" ht="12.75">
      <c r="Q3038" s="12"/>
      <c r="AB3038" s="6"/>
      <c r="AC3038" s="7"/>
    </row>
    <row r="3039" spans="17:29" ht="12.75">
      <c r="Q3039" s="12"/>
      <c r="AB3039" s="6"/>
      <c r="AC3039" s="7"/>
    </row>
    <row r="3040" spans="17:29" ht="12.75">
      <c r="Q3040" s="12"/>
      <c r="AB3040" s="6"/>
      <c r="AC3040" s="7"/>
    </row>
    <row r="3041" spans="17:29" ht="12.75">
      <c r="Q3041" s="12"/>
      <c r="AB3041" s="6"/>
      <c r="AC3041" s="7"/>
    </row>
    <row r="3042" spans="17:29" ht="12.75">
      <c r="Q3042" s="12"/>
      <c r="AB3042" s="6"/>
      <c r="AC3042" s="7"/>
    </row>
    <row r="3043" spans="17:29" ht="12.75">
      <c r="Q3043" s="12"/>
      <c r="AB3043" s="6"/>
      <c r="AC3043" s="7"/>
    </row>
    <row r="3044" spans="17:29" ht="12.75">
      <c r="Q3044" s="12"/>
      <c r="AB3044" s="6"/>
      <c r="AC3044" s="7"/>
    </row>
    <row r="3045" spans="17:29" ht="12.75">
      <c r="Q3045" s="12"/>
      <c r="AB3045" s="6"/>
      <c r="AC3045" s="7"/>
    </row>
    <row r="3046" spans="17:29" ht="12.75">
      <c r="Q3046" s="12"/>
      <c r="AB3046" s="6"/>
      <c r="AC3046" s="7"/>
    </row>
    <row r="3047" spans="17:29" ht="12.75">
      <c r="Q3047" s="12"/>
      <c r="AB3047" s="6"/>
      <c r="AC3047" s="7"/>
    </row>
    <row r="3048" spans="17:29" ht="12.75">
      <c r="Q3048" s="12"/>
      <c r="AB3048" s="6"/>
      <c r="AC3048" s="7"/>
    </row>
    <row r="3049" spans="17:29" ht="12.75">
      <c r="Q3049" s="12"/>
      <c r="AB3049" s="6"/>
      <c r="AC3049" s="7"/>
    </row>
    <row r="3050" spans="17:29" ht="12.75">
      <c r="Q3050" s="12"/>
      <c r="AB3050" s="6"/>
      <c r="AC3050" s="7"/>
    </row>
    <row r="3051" spans="17:29" ht="12.75">
      <c r="Q3051" s="12"/>
      <c r="AB3051" s="6"/>
      <c r="AC3051" s="7"/>
    </row>
    <row r="3052" spans="17:29" ht="12.75">
      <c r="Q3052" s="12"/>
      <c r="AB3052" s="6"/>
      <c r="AC3052" s="7"/>
    </row>
    <row r="3053" spans="17:29" ht="12.75">
      <c r="Q3053" s="12"/>
      <c r="AB3053" s="6"/>
      <c r="AC3053" s="7"/>
    </row>
    <row r="3054" spans="17:29" ht="12.75">
      <c r="Q3054" s="12"/>
      <c r="AB3054" s="6"/>
      <c r="AC3054" s="7"/>
    </row>
    <row r="3055" spans="17:29" ht="12.75">
      <c r="Q3055" s="12"/>
      <c r="AB3055" s="6"/>
      <c r="AC3055" s="7"/>
    </row>
    <row r="3056" spans="17:29" ht="12.75">
      <c r="Q3056" s="12"/>
      <c r="AB3056" s="6"/>
      <c r="AC3056" s="7"/>
    </row>
    <row r="3057" spans="17:29" ht="12.75">
      <c r="Q3057" s="12"/>
      <c r="AB3057" s="6"/>
      <c r="AC3057" s="7"/>
    </row>
    <row r="3058" spans="17:29" ht="12.75">
      <c r="Q3058" s="12"/>
      <c r="AB3058" s="6"/>
      <c r="AC3058" s="7"/>
    </row>
    <row r="3059" spans="17:29" ht="12.75">
      <c r="Q3059" s="12"/>
      <c r="AB3059" s="6"/>
      <c r="AC3059" s="7"/>
    </row>
    <row r="3060" spans="17:29" ht="12.75">
      <c r="Q3060" s="12"/>
      <c r="AB3060" s="6"/>
      <c r="AC3060" s="7"/>
    </row>
    <row r="3061" spans="17:29" ht="12.75">
      <c r="Q3061" s="12"/>
      <c r="AB3061" s="6"/>
      <c r="AC3061" s="7"/>
    </row>
    <row r="3062" spans="17:29" ht="12.75">
      <c r="Q3062" s="12"/>
      <c r="AB3062" s="6"/>
      <c r="AC3062" s="7"/>
    </row>
    <row r="3063" spans="17:29" ht="12.75">
      <c r="Q3063" s="12"/>
      <c r="AB3063" s="6"/>
      <c r="AC3063" s="7"/>
    </row>
    <row r="3064" spans="17:29" ht="12.75">
      <c r="Q3064" s="12"/>
      <c r="AB3064" s="6"/>
      <c r="AC3064" s="7"/>
    </row>
    <row r="3065" spans="17:29" ht="12.75">
      <c r="Q3065" s="12"/>
      <c r="AB3065" s="6"/>
      <c r="AC3065" s="7"/>
    </row>
    <row r="3066" spans="17:29" ht="12.75">
      <c r="Q3066" s="12"/>
      <c r="AB3066" s="6"/>
      <c r="AC3066" s="7"/>
    </row>
    <row r="3067" spans="17:29" ht="12.75">
      <c r="Q3067" s="12"/>
      <c r="AB3067" s="6"/>
      <c r="AC3067" s="7"/>
    </row>
    <row r="3068" spans="17:29" ht="12.75">
      <c r="Q3068" s="12"/>
      <c r="AB3068" s="6"/>
      <c r="AC3068" s="7"/>
    </row>
    <row r="3069" spans="17:29" ht="12.75">
      <c r="Q3069" s="12"/>
      <c r="AB3069" s="6"/>
      <c r="AC3069" s="7"/>
    </row>
    <row r="3070" spans="17:29" ht="12.75">
      <c r="Q3070" s="12"/>
      <c r="AB3070" s="6"/>
      <c r="AC3070" s="7"/>
    </row>
    <row r="3071" spans="17:29" ht="12.75">
      <c r="Q3071" s="12"/>
      <c r="AB3071" s="6"/>
      <c r="AC3071" s="7"/>
    </row>
    <row r="3072" spans="17:29" ht="12.75">
      <c r="Q3072" s="12"/>
      <c r="AB3072" s="6"/>
      <c r="AC3072" s="7"/>
    </row>
    <row r="3073" spans="17:29" ht="12.75">
      <c r="Q3073" s="12"/>
      <c r="AB3073" s="6"/>
      <c r="AC3073" s="7"/>
    </row>
    <row r="3074" spans="17:29" ht="12.75">
      <c r="Q3074" s="12"/>
      <c r="AB3074" s="6"/>
      <c r="AC3074" s="7"/>
    </row>
    <row r="3075" spans="17:29" ht="12.75">
      <c r="Q3075" s="12"/>
      <c r="AB3075" s="6"/>
      <c r="AC3075" s="7"/>
    </row>
    <row r="3076" spans="17:29" ht="12.75">
      <c r="Q3076" s="12"/>
      <c r="AB3076" s="6"/>
      <c r="AC3076" s="7"/>
    </row>
    <row r="3077" spans="17:29" ht="12.75">
      <c r="Q3077" s="12"/>
      <c r="AB3077" s="6"/>
      <c r="AC3077" s="7"/>
    </row>
    <row r="3078" spans="17:29" ht="12.75">
      <c r="Q3078" s="12"/>
      <c r="AB3078" s="6"/>
      <c r="AC3078" s="7"/>
    </row>
    <row r="3079" spans="17:29" ht="12.75">
      <c r="Q3079" s="12"/>
      <c r="AB3079" s="6"/>
      <c r="AC3079" s="7"/>
    </row>
    <row r="3080" spans="17:29" ht="12.75">
      <c r="Q3080" s="12"/>
      <c r="AB3080" s="6"/>
      <c r="AC3080" s="7"/>
    </row>
    <row r="3081" spans="17:29" ht="12.75">
      <c r="Q3081" s="12"/>
      <c r="AB3081" s="6"/>
      <c r="AC3081" s="7"/>
    </row>
    <row r="3082" spans="17:29" ht="12.75">
      <c r="Q3082" s="12"/>
      <c r="AB3082" s="6"/>
      <c r="AC3082" s="7"/>
    </row>
    <row r="3083" spans="17:29" ht="12.75">
      <c r="Q3083" s="12"/>
      <c r="AB3083" s="6"/>
      <c r="AC3083" s="7"/>
    </row>
    <row r="3084" spans="17:29" ht="12.75">
      <c r="Q3084" s="12"/>
      <c r="AB3084" s="6"/>
      <c r="AC3084" s="7"/>
    </row>
    <row r="3085" spans="17:29" ht="12.75">
      <c r="Q3085" s="12"/>
      <c r="AB3085" s="6"/>
      <c r="AC3085" s="7"/>
    </row>
    <row r="3086" spans="17:29" ht="12.75">
      <c r="Q3086" s="12"/>
      <c r="AB3086" s="6"/>
      <c r="AC3086" s="7"/>
    </row>
    <row r="3087" spans="17:29" ht="12.75">
      <c r="Q3087" s="12"/>
      <c r="AB3087" s="6"/>
      <c r="AC3087" s="7"/>
    </row>
    <row r="3088" spans="17:29" ht="12.75">
      <c r="Q3088" s="12"/>
      <c r="AB3088" s="6"/>
      <c r="AC3088" s="7"/>
    </row>
    <row r="3089" spans="17:29" ht="12.75">
      <c r="Q3089" s="12"/>
      <c r="AB3089" s="6"/>
      <c r="AC3089" s="7"/>
    </row>
    <row r="3090" spans="17:29" ht="12.75">
      <c r="Q3090" s="12"/>
      <c r="AB3090" s="6"/>
      <c r="AC3090" s="7"/>
    </row>
    <row r="3091" spans="17:29" ht="12.75">
      <c r="Q3091" s="12"/>
      <c r="AB3091" s="6"/>
      <c r="AC3091" s="7"/>
    </row>
    <row r="3092" spans="17:29" ht="12.75">
      <c r="Q3092" s="12"/>
      <c r="AB3092" s="6"/>
      <c r="AC3092" s="7"/>
    </row>
    <row r="3093" spans="17:29" ht="12.75">
      <c r="Q3093" s="12"/>
      <c r="AB3093" s="6"/>
      <c r="AC3093" s="7"/>
    </row>
    <row r="3094" spans="17:29" ht="12.75">
      <c r="Q3094" s="12"/>
      <c r="AB3094" s="6"/>
      <c r="AC3094" s="7"/>
    </row>
    <row r="3095" spans="17:29" ht="12.75">
      <c r="Q3095" s="12"/>
      <c r="AB3095" s="6"/>
      <c r="AC3095" s="7"/>
    </row>
    <row r="3096" spans="17:29" ht="12.75">
      <c r="Q3096" s="12"/>
      <c r="AB3096" s="6"/>
      <c r="AC3096" s="7"/>
    </row>
    <row r="3097" spans="17:29" ht="12.75">
      <c r="Q3097" s="12"/>
      <c r="AB3097" s="6"/>
      <c r="AC3097" s="7"/>
    </row>
    <row r="3098" spans="17:29" ht="12.75">
      <c r="Q3098" s="12"/>
      <c r="AB3098" s="6"/>
      <c r="AC3098" s="7"/>
    </row>
    <row r="3099" spans="17:29" ht="12.75">
      <c r="Q3099" s="12"/>
      <c r="AB3099" s="6"/>
      <c r="AC3099" s="7"/>
    </row>
    <row r="3100" spans="17:29" ht="12.75">
      <c r="Q3100" s="12"/>
      <c r="AB3100" s="6"/>
      <c r="AC3100" s="7"/>
    </row>
    <row r="3101" spans="17:29" ht="12.75">
      <c r="Q3101" s="12"/>
      <c r="AB3101" s="6"/>
      <c r="AC3101" s="7"/>
    </row>
    <row r="3102" spans="17:29" ht="12.75">
      <c r="Q3102" s="12"/>
      <c r="AB3102" s="6"/>
      <c r="AC3102" s="7"/>
    </row>
    <row r="3103" spans="17:29" ht="12.75">
      <c r="Q3103" s="12"/>
      <c r="AB3103" s="6"/>
      <c r="AC3103" s="7"/>
    </row>
    <row r="3104" spans="17:29" ht="12.75">
      <c r="Q3104" s="12"/>
      <c r="AB3104" s="6"/>
      <c r="AC3104" s="7"/>
    </row>
    <row r="3105" spans="17:29" ht="12.75">
      <c r="Q3105" s="12"/>
      <c r="AB3105" s="6"/>
      <c r="AC3105" s="7"/>
    </row>
    <row r="3106" spans="17:29" ht="12.75">
      <c r="Q3106" s="12"/>
      <c r="AB3106" s="6"/>
      <c r="AC3106" s="7"/>
    </row>
    <row r="3107" spans="17:29" ht="12.75">
      <c r="Q3107" s="12"/>
      <c r="AB3107" s="6"/>
      <c r="AC3107" s="7"/>
    </row>
    <row r="3108" spans="17:29" ht="12.75">
      <c r="Q3108" s="12"/>
      <c r="AB3108" s="6"/>
      <c r="AC3108" s="7"/>
    </row>
    <row r="3109" spans="17:29" ht="12.75">
      <c r="Q3109" s="12"/>
      <c r="AB3109" s="6"/>
      <c r="AC3109" s="7"/>
    </row>
    <row r="3110" spans="17:29" ht="12.75">
      <c r="Q3110" s="12"/>
      <c r="AB3110" s="6"/>
      <c r="AC3110" s="7"/>
    </row>
    <row r="3111" spans="17:29" ht="12.75">
      <c r="Q3111" s="12"/>
      <c r="AB3111" s="6"/>
      <c r="AC3111" s="7"/>
    </row>
    <row r="3112" spans="17:29" ht="12.75">
      <c r="Q3112" s="12"/>
      <c r="AB3112" s="6"/>
      <c r="AC3112" s="7"/>
    </row>
    <row r="3113" spans="17:29" ht="12.75">
      <c r="Q3113" s="12"/>
      <c r="AB3113" s="6"/>
      <c r="AC3113" s="7"/>
    </row>
    <row r="3114" spans="17:29" ht="12.75">
      <c r="Q3114" s="12"/>
      <c r="AB3114" s="6"/>
      <c r="AC3114" s="7"/>
    </row>
    <row r="3115" spans="17:29" ht="12.75">
      <c r="Q3115" s="12"/>
      <c r="AB3115" s="6"/>
      <c r="AC3115" s="7"/>
    </row>
    <row r="3116" spans="17:29" ht="12.75">
      <c r="Q3116" s="12"/>
      <c r="AB3116" s="6"/>
      <c r="AC3116" s="7"/>
    </row>
    <row r="3117" spans="17:29" ht="12.75">
      <c r="Q3117" s="12"/>
      <c r="AB3117" s="6"/>
      <c r="AC3117" s="7"/>
    </row>
    <row r="3118" spans="17:29" ht="12.75">
      <c r="Q3118" s="12"/>
      <c r="AB3118" s="6"/>
      <c r="AC3118" s="7"/>
    </row>
    <row r="3119" spans="17:29" ht="12.75">
      <c r="Q3119" s="12"/>
      <c r="AB3119" s="6"/>
      <c r="AC3119" s="7"/>
    </row>
    <row r="3120" spans="17:29" ht="12.75">
      <c r="Q3120" s="12"/>
      <c r="AB3120" s="6"/>
      <c r="AC3120" s="7"/>
    </row>
    <row r="3121" spans="17:29" ht="12.75">
      <c r="Q3121" s="12"/>
      <c r="AB3121" s="6"/>
      <c r="AC3121" s="7"/>
    </row>
    <row r="3122" spans="17:29" ht="12.75">
      <c r="Q3122" s="12"/>
      <c r="AB3122" s="6"/>
      <c r="AC3122" s="7"/>
    </row>
    <row r="3123" spans="17:29" ht="12.75">
      <c r="Q3123" s="12"/>
      <c r="AB3123" s="6"/>
      <c r="AC3123" s="7"/>
    </row>
    <row r="3124" spans="17:29" ht="12.75">
      <c r="Q3124" s="12"/>
      <c r="AB3124" s="6"/>
      <c r="AC3124" s="7"/>
    </row>
    <row r="3125" spans="17:29" ht="12.75">
      <c r="Q3125" s="12"/>
      <c r="AB3125" s="6"/>
      <c r="AC3125" s="7"/>
    </row>
    <row r="3126" spans="17:29" ht="12.75">
      <c r="Q3126" s="12"/>
      <c r="AB3126" s="6"/>
      <c r="AC3126" s="7"/>
    </row>
    <row r="3127" spans="17:29" ht="12.75">
      <c r="Q3127" s="12"/>
      <c r="AB3127" s="6"/>
      <c r="AC3127" s="7"/>
    </row>
    <row r="3128" spans="17:29" ht="12.75">
      <c r="Q3128" s="12"/>
      <c r="AB3128" s="6"/>
      <c r="AC3128" s="7"/>
    </row>
    <row r="3129" spans="17:29" ht="12.75">
      <c r="Q3129" s="12"/>
      <c r="AB3129" s="6"/>
      <c r="AC3129" s="7"/>
    </row>
    <row r="3130" spans="17:29" ht="12.75">
      <c r="Q3130" s="12"/>
      <c r="AB3130" s="6"/>
      <c r="AC3130" s="7"/>
    </row>
    <row r="3131" spans="17:29" ht="12.75">
      <c r="Q3131" s="12"/>
      <c r="AB3131" s="6"/>
      <c r="AC3131" s="7"/>
    </row>
    <row r="3132" spans="17:29" ht="12.75">
      <c r="Q3132" s="12"/>
      <c r="AB3132" s="6"/>
      <c r="AC3132" s="7"/>
    </row>
    <row r="3133" spans="17:29" ht="12.75">
      <c r="Q3133" s="12"/>
      <c r="AB3133" s="6"/>
      <c r="AC3133" s="7"/>
    </row>
    <row r="3134" spans="17:29" ht="12.75">
      <c r="Q3134" s="12"/>
      <c r="AB3134" s="6"/>
      <c r="AC3134" s="7"/>
    </row>
    <row r="3135" spans="17:29" ht="12.75">
      <c r="Q3135" s="12"/>
      <c r="AB3135" s="6"/>
      <c r="AC3135" s="7"/>
    </row>
    <row r="3136" spans="17:29" ht="12.75">
      <c r="Q3136" s="12"/>
      <c r="AB3136" s="6"/>
      <c r="AC3136" s="7"/>
    </row>
    <row r="3137" spans="17:29" ht="12.75">
      <c r="Q3137" s="12"/>
      <c r="AB3137" s="6"/>
      <c r="AC3137" s="7"/>
    </row>
    <row r="3138" spans="17:29" ht="12.75">
      <c r="Q3138" s="12"/>
      <c r="AB3138" s="6"/>
      <c r="AC3138" s="7"/>
    </row>
    <row r="3139" spans="17:29" ht="12.75">
      <c r="Q3139" s="12"/>
      <c r="AB3139" s="6"/>
      <c r="AC3139" s="7"/>
    </row>
    <row r="3140" spans="17:29" ht="12.75">
      <c r="Q3140" s="12"/>
      <c r="AB3140" s="6"/>
      <c r="AC3140" s="7"/>
    </row>
    <row r="3141" spans="17:29" ht="12.75">
      <c r="Q3141" s="12"/>
      <c r="AB3141" s="6"/>
      <c r="AC3141" s="7"/>
    </row>
    <row r="3142" spans="17:29" ht="12.75">
      <c r="Q3142" s="12"/>
      <c r="AB3142" s="6"/>
      <c r="AC3142" s="7"/>
    </row>
    <row r="3143" spans="17:29" ht="12.75">
      <c r="Q3143" s="12"/>
      <c r="AB3143" s="6"/>
      <c r="AC3143" s="7"/>
    </row>
    <row r="3144" spans="17:29" ht="12.75">
      <c r="Q3144" s="12"/>
      <c r="AB3144" s="6"/>
      <c r="AC3144" s="7"/>
    </row>
    <row r="3145" spans="17:29" ht="12.75">
      <c r="Q3145" s="12"/>
      <c r="AB3145" s="6"/>
      <c r="AC3145" s="7"/>
    </row>
    <row r="3146" spans="17:29" ht="12.75">
      <c r="Q3146" s="12"/>
      <c r="AB3146" s="6"/>
      <c r="AC3146" s="7"/>
    </row>
    <row r="3147" spans="17:29" ht="12.75">
      <c r="Q3147" s="12"/>
      <c r="AB3147" s="6"/>
      <c r="AC3147" s="7"/>
    </row>
    <row r="3148" spans="17:29" ht="12.75">
      <c r="Q3148" s="12"/>
      <c r="AB3148" s="6"/>
      <c r="AC3148" s="7"/>
    </row>
    <row r="3149" spans="17:29" ht="12.75">
      <c r="Q3149" s="12"/>
      <c r="AB3149" s="6"/>
      <c r="AC3149" s="7"/>
    </row>
    <row r="3150" spans="17:29" ht="12.75">
      <c r="Q3150" s="12"/>
      <c r="AB3150" s="6"/>
      <c r="AC3150" s="7"/>
    </row>
    <row r="3151" spans="17:29" ht="12.75">
      <c r="Q3151" s="12"/>
      <c r="AB3151" s="6"/>
      <c r="AC3151" s="7"/>
    </row>
    <row r="3152" spans="17:29" ht="12.75">
      <c r="Q3152" s="12"/>
      <c r="AB3152" s="6"/>
      <c r="AC3152" s="7"/>
    </row>
    <row r="3153" spans="17:29" ht="12.75">
      <c r="Q3153" s="12"/>
      <c r="AB3153" s="6"/>
      <c r="AC3153" s="7"/>
    </row>
    <row r="3154" spans="17:29" ht="12.75">
      <c r="Q3154" s="12"/>
      <c r="AB3154" s="6"/>
      <c r="AC3154" s="7"/>
    </row>
    <row r="3155" spans="17:29" ht="12.75">
      <c r="Q3155" s="12"/>
      <c r="AB3155" s="6"/>
      <c r="AC3155" s="7"/>
    </row>
    <row r="3156" spans="17:29" ht="12.75">
      <c r="Q3156" s="12"/>
      <c r="AB3156" s="6"/>
      <c r="AC3156" s="7"/>
    </row>
    <row r="3157" spans="17:29" ht="12.75">
      <c r="Q3157" s="12"/>
      <c r="AB3157" s="6"/>
      <c r="AC3157" s="7"/>
    </row>
    <row r="3158" spans="17:29" ht="12.75">
      <c r="Q3158" s="12"/>
      <c r="AB3158" s="6"/>
      <c r="AC3158" s="7"/>
    </row>
    <row r="3159" spans="17:29" ht="12.75">
      <c r="Q3159" s="12"/>
      <c r="AB3159" s="6"/>
      <c r="AC3159" s="7"/>
    </row>
    <row r="3160" spans="17:29" ht="12.75">
      <c r="Q3160" s="12"/>
      <c r="AB3160" s="6"/>
      <c r="AC3160" s="7"/>
    </row>
    <row r="3161" spans="17:29" ht="12.75">
      <c r="Q3161" s="12"/>
      <c r="AB3161" s="6"/>
      <c r="AC3161" s="7"/>
    </row>
    <row r="3162" spans="17:29" ht="12.75">
      <c r="Q3162" s="12"/>
      <c r="AB3162" s="6"/>
      <c r="AC3162" s="7"/>
    </row>
    <row r="3163" spans="17:29" ht="12.75">
      <c r="Q3163" s="12"/>
      <c r="AB3163" s="6"/>
      <c r="AC3163" s="7"/>
    </row>
    <row r="3164" spans="17:29" ht="12.75">
      <c r="Q3164" s="12"/>
      <c r="AB3164" s="6"/>
      <c r="AC3164" s="7"/>
    </row>
    <row r="3165" spans="17:29" ht="12.75">
      <c r="Q3165" s="12"/>
      <c r="AB3165" s="6"/>
      <c r="AC3165" s="7"/>
    </row>
    <row r="3166" spans="17:29" ht="12.75">
      <c r="Q3166" s="12"/>
      <c r="AB3166" s="6"/>
      <c r="AC3166" s="7"/>
    </row>
    <row r="3167" spans="17:29" ht="12.75">
      <c r="Q3167" s="12"/>
      <c r="AB3167" s="6"/>
      <c r="AC3167" s="7"/>
    </row>
    <row r="3168" spans="17:29" ht="12.75">
      <c r="Q3168" s="12"/>
      <c r="AB3168" s="6"/>
      <c r="AC3168" s="7"/>
    </row>
    <row r="3169" spans="17:29" ht="12.75">
      <c r="Q3169" s="12"/>
      <c r="AB3169" s="6"/>
      <c r="AC3169" s="7"/>
    </row>
    <row r="3170" spans="17:29" ht="12.75">
      <c r="Q3170" s="12"/>
      <c r="AB3170" s="6"/>
      <c r="AC3170" s="7"/>
    </row>
    <row r="3171" spans="17:29" ht="12.75">
      <c r="Q3171" s="12"/>
      <c r="AB3171" s="6"/>
      <c r="AC3171" s="7"/>
    </row>
    <row r="3172" spans="17:29" ht="12.75">
      <c r="Q3172" s="12"/>
      <c r="AB3172" s="6"/>
      <c r="AC3172" s="7"/>
    </row>
    <row r="3173" spans="17:29" ht="12.75">
      <c r="Q3173" s="12"/>
      <c r="AB3173" s="6"/>
      <c r="AC3173" s="7"/>
    </row>
    <row r="3174" spans="17:29" ht="12.75">
      <c r="Q3174" s="12"/>
      <c r="AB3174" s="6"/>
      <c r="AC3174" s="7"/>
    </row>
    <row r="3175" spans="17:29" ht="12.75">
      <c r="Q3175" s="12"/>
      <c r="AB3175" s="6"/>
      <c r="AC3175" s="7"/>
    </row>
    <row r="3176" spans="17:29" ht="12.75">
      <c r="Q3176" s="12"/>
      <c r="AB3176" s="6"/>
      <c r="AC3176" s="7"/>
    </row>
    <row r="3177" spans="17:29" ht="12.75">
      <c r="Q3177" s="12"/>
      <c r="AB3177" s="6"/>
      <c r="AC3177" s="7"/>
    </row>
    <row r="3178" spans="17:29" ht="12.75">
      <c r="Q3178" s="12"/>
      <c r="AB3178" s="6"/>
      <c r="AC3178" s="7"/>
    </row>
    <row r="3179" spans="17:29" ht="12.75">
      <c r="Q3179" s="12"/>
      <c r="AB3179" s="6"/>
      <c r="AC3179" s="7"/>
    </row>
    <row r="3180" spans="17:29" ht="12.75">
      <c r="Q3180" s="12"/>
      <c r="AB3180" s="6"/>
      <c r="AC3180" s="7"/>
    </row>
    <row r="3181" spans="17:29" ht="12.75">
      <c r="Q3181" s="12"/>
      <c r="AB3181" s="6"/>
      <c r="AC3181" s="7"/>
    </row>
    <row r="3182" spans="17:29" ht="12.75">
      <c r="Q3182" s="12"/>
      <c r="AB3182" s="6"/>
      <c r="AC3182" s="7"/>
    </row>
    <row r="3183" spans="17:29" ht="12.75">
      <c r="Q3183" s="12"/>
      <c r="AB3183" s="6"/>
      <c r="AC3183" s="7"/>
    </row>
    <row r="3184" spans="17:29" ht="12.75">
      <c r="Q3184" s="12"/>
      <c r="AB3184" s="6"/>
      <c r="AC3184" s="7"/>
    </row>
    <row r="3185" spans="17:29" ht="12.75">
      <c r="Q3185" s="12"/>
      <c r="AB3185" s="6"/>
      <c r="AC3185" s="7"/>
    </row>
    <row r="3186" spans="17:29" ht="12.75">
      <c r="Q3186" s="12"/>
      <c r="AB3186" s="6"/>
      <c r="AC3186" s="7"/>
    </row>
    <row r="3187" spans="17:29" ht="12.75">
      <c r="Q3187" s="12"/>
      <c r="AB3187" s="6"/>
      <c r="AC3187" s="7"/>
    </row>
    <row r="3188" spans="17:29" ht="12.75">
      <c r="Q3188" s="12"/>
      <c r="AB3188" s="6"/>
      <c r="AC3188" s="7"/>
    </row>
    <row r="3189" spans="17:29" ht="12.75">
      <c r="Q3189" s="12"/>
      <c r="AB3189" s="6"/>
      <c r="AC3189" s="7"/>
    </row>
    <row r="3190" spans="17:29" ht="12.75">
      <c r="Q3190" s="12"/>
      <c r="AB3190" s="6"/>
      <c r="AC3190" s="7"/>
    </row>
    <row r="3191" spans="17:29" ht="12.75">
      <c r="Q3191" s="12"/>
      <c r="AB3191" s="6"/>
      <c r="AC3191" s="7"/>
    </row>
    <row r="3192" spans="17:29" ht="12.75">
      <c r="Q3192" s="12"/>
      <c r="AB3192" s="6"/>
      <c r="AC3192" s="7"/>
    </row>
    <row r="3193" spans="17:29" ht="12.75">
      <c r="Q3193" s="12"/>
      <c r="AB3193" s="6"/>
      <c r="AC3193" s="7"/>
    </row>
    <row r="3194" spans="17:29" ht="12.75">
      <c r="Q3194" s="12"/>
      <c r="AB3194" s="6"/>
      <c r="AC3194" s="7"/>
    </row>
    <row r="3195" spans="17:29" ht="12.75">
      <c r="Q3195" s="12"/>
      <c r="AB3195" s="6"/>
      <c r="AC3195" s="7"/>
    </row>
    <row r="3196" spans="17:29" ht="12.75">
      <c r="Q3196" s="12"/>
      <c r="AB3196" s="6"/>
      <c r="AC3196" s="7"/>
    </row>
    <row r="3197" spans="17:29" ht="12.75">
      <c r="Q3197" s="12"/>
      <c r="AB3197" s="6"/>
      <c r="AC3197" s="7"/>
    </row>
    <row r="3198" spans="17:29" ht="12.75">
      <c r="Q3198" s="12"/>
      <c r="AB3198" s="6"/>
      <c r="AC3198" s="7"/>
    </row>
    <row r="3199" spans="17:29" ht="12.75">
      <c r="Q3199" s="12"/>
      <c r="AB3199" s="6"/>
      <c r="AC3199" s="7"/>
    </row>
    <row r="3200" spans="17:29" ht="12.75">
      <c r="Q3200" s="12"/>
      <c r="AB3200" s="6"/>
      <c r="AC3200" s="7"/>
    </row>
    <row r="3201" spans="17:29" ht="12.75">
      <c r="Q3201" s="12"/>
      <c r="AB3201" s="6"/>
      <c r="AC3201" s="7"/>
    </row>
    <row r="3202" spans="17:29" ht="12.75">
      <c r="Q3202" s="12"/>
      <c r="AB3202" s="6"/>
      <c r="AC3202" s="7"/>
    </row>
    <row r="3203" spans="17:29" ht="12.75">
      <c r="Q3203" s="12"/>
      <c r="AB3203" s="6"/>
      <c r="AC3203" s="7"/>
    </row>
    <row r="3204" spans="17:29" ht="12.75">
      <c r="Q3204" s="12"/>
      <c r="AB3204" s="6"/>
      <c r="AC3204" s="7"/>
    </row>
    <row r="3205" spans="17:29" ht="12.75">
      <c r="Q3205" s="12"/>
      <c r="AB3205" s="6"/>
      <c r="AC3205" s="7"/>
    </row>
    <row r="3206" spans="17:29" ht="12.75">
      <c r="Q3206" s="12"/>
      <c r="AB3206" s="6"/>
      <c r="AC3206" s="7"/>
    </row>
    <row r="3207" spans="17:29" ht="12.75">
      <c r="Q3207" s="12"/>
      <c r="AB3207" s="6"/>
      <c r="AC3207" s="7"/>
    </row>
    <row r="3208" spans="17:29" ht="12.75">
      <c r="Q3208" s="12"/>
      <c r="AB3208" s="6"/>
      <c r="AC3208" s="7"/>
    </row>
    <row r="3209" spans="17:29" ht="12.75">
      <c r="Q3209" s="12"/>
      <c r="AB3209" s="6"/>
      <c r="AC3209" s="7"/>
    </row>
    <row r="3210" spans="17:29" ht="12.75">
      <c r="Q3210" s="12"/>
      <c r="AB3210" s="6"/>
      <c r="AC3210" s="7"/>
    </row>
    <row r="3211" spans="17:29" ht="12.75">
      <c r="Q3211" s="12"/>
      <c r="AB3211" s="6"/>
      <c r="AC3211" s="7"/>
    </row>
    <row r="3212" spans="17:29" ht="12.75">
      <c r="Q3212" s="12"/>
      <c r="AB3212" s="6"/>
      <c r="AC3212" s="7"/>
    </row>
    <row r="3213" spans="17:29" ht="12.75">
      <c r="Q3213" s="12"/>
      <c r="AB3213" s="6"/>
      <c r="AC3213" s="7"/>
    </row>
    <row r="3214" spans="17:29" ht="12.75">
      <c r="Q3214" s="12"/>
      <c r="AB3214" s="6"/>
      <c r="AC3214" s="7"/>
    </row>
    <row r="3215" spans="17:29" ht="12.75">
      <c r="Q3215" s="12"/>
      <c r="AB3215" s="6"/>
      <c r="AC3215" s="7"/>
    </row>
    <row r="3216" spans="17:29" ht="12.75">
      <c r="Q3216" s="12"/>
      <c r="AB3216" s="6"/>
      <c r="AC3216" s="7"/>
    </row>
    <row r="3217" spans="17:29" ht="12.75">
      <c r="Q3217" s="12"/>
      <c r="AB3217" s="6"/>
      <c r="AC3217" s="7"/>
    </row>
    <row r="3218" spans="17:29" ht="12.75">
      <c r="Q3218" s="12"/>
      <c r="AB3218" s="6"/>
      <c r="AC3218" s="7"/>
    </row>
    <row r="3219" spans="17:29" ht="12.75">
      <c r="Q3219" s="12"/>
      <c r="AB3219" s="6"/>
      <c r="AC3219" s="7"/>
    </row>
    <row r="3220" spans="17:29" ht="12.75">
      <c r="Q3220" s="12"/>
      <c r="AB3220" s="6"/>
      <c r="AC3220" s="7"/>
    </row>
    <row r="3221" spans="17:29" ht="12.75">
      <c r="Q3221" s="12"/>
      <c r="AB3221" s="6"/>
      <c r="AC3221" s="7"/>
    </row>
    <row r="3222" spans="17:29" ht="12.75">
      <c r="Q3222" s="12"/>
      <c r="AB3222" s="6"/>
      <c r="AC3222" s="7"/>
    </row>
    <row r="3223" spans="17:29" ht="12.75">
      <c r="Q3223" s="12"/>
      <c r="AB3223" s="6"/>
      <c r="AC3223" s="7"/>
    </row>
    <row r="3224" spans="17:29" ht="12.75">
      <c r="Q3224" s="12"/>
      <c r="AB3224" s="6"/>
      <c r="AC3224" s="7"/>
    </row>
    <row r="3225" spans="17:29" ht="12.75">
      <c r="Q3225" s="12"/>
      <c r="AB3225" s="6"/>
      <c r="AC3225" s="7"/>
    </row>
    <row r="3226" spans="17:29" ht="12.75">
      <c r="Q3226" s="12"/>
      <c r="AB3226" s="6"/>
      <c r="AC3226" s="7"/>
    </row>
    <row r="3227" spans="17:29" ht="12.75">
      <c r="Q3227" s="12"/>
      <c r="AB3227" s="6"/>
      <c r="AC3227" s="7"/>
    </row>
    <row r="3228" spans="17:29" ht="12.75">
      <c r="Q3228" s="12"/>
      <c r="AB3228" s="6"/>
      <c r="AC3228" s="7"/>
    </row>
    <row r="3229" spans="17:29" ht="12.75">
      <c r="Q3229" s="12"/>
      <c r="AB3229" s="6"/>
      <c r="AC3229" s="7"/>
    </row>
    <row r="3230" spans="17:29" ht="12.75">
      <c r="Q3230" s="12"/>
      <c r="AB3230" s="6"/>
      <c r="AC3230" s="7"/>
    </row>
    <row r="3231" spans="17:29" ht="12.75">
      <c r="Q3231" s="12"/>
      <c r="AB3231" s="6"/>
      <c r="AC3231" s="7"/>
    </row>
    <row r="3232" spans="17:29" ht="12.75">
      <c r="Q3232" s="12"/>
      <c r="AB3232" s="6"/>
      <c r="AC3232" s="7"/>
    </row>
    <row r="3233" spans="17:29" ht="12.75">
      <c r="Q3233" s="12"/>
      <c r="AB3233" s="6"/>
      <c r="AC3233" s="7"/>
    </row>
    <row r="3234" spans="17:29" ht="12.75">
      <c r="Q3234" s="12"/>
      <c r="AB3234" s="6"/>
      <c r="AC3234" s="7"/>
    </row>
    <row r="3235" spans="17:29" ht="12.75">
      <c r="Q3235" s="12"/>
      <c r="AB3235" s="6"/>
      <c r="AC3235" s="7"/>
    </row>
    <row r="3236" spans="17:29" ht="12.75">
      <c r="Q3236" s="12"/>
      <c r="AB3236" s="6"/>
      <c r="AC3236" s="7"/>
    </row>
    <row r="3237" spans="17:29" ht="12.75">
      <c r="Q3237" s="12"/>
      <c r="AB3237" s="6"/>
      <c r="AC3237" s="7"/>
    </row>
    <row r="3238" spans="17:29" ht="12.75">
      <c r="Q3238" s="12"/>
      <c r="AB3238" s="6"/>
      <c r="AC3238" s="7"/>
    </row>
    <row r="3239" spans="17:29" ht="12.75">
      <c r="Q3239" s="12"/>
      <c r="AB3239" s="6"/>
      <c r="AC3239" s="7"/>
    </row>
    <row r="3240" spans="17:29" ht="12.75">
      <c r="Q3240" s="12"/>
      <c r="AB3240" s="6"/>
      <c r="AC3240" s="7"/>
    </row>
    <row r="3241" spans="17:29" ht="12.75">
      <c r="Q3241" s="12"/>
      <c r="AB3241" s="6"/>
      <c r="AC3241" s="7"/>
    </row>
    <row r="3242" spans="17:29" ht="12.75">
      <c r="Q3242" s="12"/>
      <c r="AB3242" s="6"/>
      <c r="AC3242" s="7"/>
    </row>
    <row r="3243" spans="17:29" ht="12.75">
      <c r="Q3243" s="12"/>
      <c r="AB3243" s="6"/>
      <c r="AC3243" s="7"/>
    </row>
    <row r="3244" spans="17:29" ht="12.75">
      <c r="Q3244" s="12"/>
      <c r="AB3244" s="6"/>
      <c r="AC3244" s="7"/>
    </row>
    <row r="3245" spans="17:29" ht="12.75">
      <c r="Q3245" s="12"/>
      <c r="AB3245" s="6"/>
      <c r="AC3245" s="7"/>
    </row>
    <row r="3246" spans="17:29" ht="12.75">
      <c r="Q3246" s="12"/>
      <c r="AB3246" s="6"/>
      <c r="AC3246" s="7"/>
    </row>
    <row r="3247" spans="17:29" ht="12.75">
      <c r="Q3247" s="12"/>
      <c r="AB3247" s="6"/>
      <c r="AC3247" s="7"/>
    </row>
    <row r="3248" spans="17:29" ht="12.75">
      <c r="Q3248" s="12"/>
      <c r="AB3248" s="6"/>
      <c r="AC3248" s="7"/>
    </row>
    <row r="3249" spans="17:29" ht="12.75">
      <c r="Q3249" s="12"/>
      <c r="AB3249" s="6"/>
      <c r="AC3249" s="7"/>
    </row>
    <row r="3250" spans="17:29" ht="12.75">
      <c r="Q3250" s="12"/>
      <c r="AB3250" s="6"/>
      <c r="AC3250" s="7"/>
    </row>
    <row r="3251" spans="17:29" ht="12.75">
      <c r="Q3251" s="12"/>
      <c r="AB3251" s="6"/>
      <c r="AC3251" s="7"/>
    </row>
    <row r="3252" spans="17:29" ht="12.75">
      <c r="Q3252" s="12"/>
      <c r="AB3252" s="6"/>
      <c r="AC3252" s="7"/>
    </row>
    <row r="3253" spans="17:29" ht="12.75">
      <c r="Q3253" s="12"/>
      <c r="AB3253" s="6"/>
      <c r="AC3253" s="7"/>
    </row>
    <row r="3254" spans="17:29" ht="12.75">
      <c r="Q3254" s="12"/>
      <c r="AB3254" s="6"/>
      <c r="AC3254" s="7"/>
    </row>
    <row r="3255" spans="17:29" ht="12.75">
      <c r="Q3255" s="12"/>
      <c r="AB3255" s="6"/>
      <c r="AC3255" s="7"/>
    </row>
    <row r="3256" spans="17:29" ht="12.75">
      <c r="Q3256" s="12"/>
      <c r="AB3256" s="6"/>
      <c r="AC3256" s="7"/>
    </row>
    <row r="3257" spans="17:29" ht="12.75">
      <c r="Q3257" s="12"/>
      <c r="AB3257" s="6"/>
      <c r="AC3257" s="7"/>
    </row>
    <row r="3258" spans="17:29" ht="12.75">
      <c r="Q3258" s="12"/>
      <c r="AB3258" s="6"/>
      <c r="AC3258" s="7"/>
    </row>
    <row r="3259" spans="17:29" ht="12.75">
      <c r="Q3259" s="12"/>
      <c r="AB3259" s="6"/>
      <c r="AC3259" s="7"/>
    </row>
    <row r="3260" spans="17:29" ht="12.75">
      <c r="Q3260" s="12"/>
      <c r="AB3260" s="6"/>
      <c r="AC3260" s="7"/>
    </row>
    <row r="3261" spans="17:29" ht="12.75">
      <c r="Q3261" s="12"/>
      <c r="AB3261" s="6"/>
      <c r="AC3261" s="7"/>
    </row>
    <row r="3262" spans="17:29" ht="12.75">
      <c r="Q3262" s="12"/>
      <c r="AB3262" s="6"/>
      <c r="AC3262" s="7"/>
    </row>
    <row r="3263" spans="17:29" ht="12.75">
      <c r="Q3263" s="12"/>
      <c r="AB3263" s="6"/>
      <c r="AC3263" s="7"/>
    </row>
    <row r="3264" spans="17:29" ht="12.75">
      <c r="Q3264" s="12"/>
      <c r="AB3264" s="6"/>
      <c r="AC3264" s="7"/>
    </row>
    <row r="3265" spans="17:29" ht="12.75">
      <c r="Q3265" s="12"/>
      <c r="AB3265" s="6"/>
      <c r="AC3265" s="7"/>
    </row>
    <row r="3266" spans="17:29" ht="12.75">
      <c r="Q3266" s="12"/>
      <c r="AB3266" s="6"/>
      <c r="AC3266" s="7"/>
    </row>
    <row r="3267" spans="17:29" ht="12.75">
      <c r="Q3267" s="12"/>
      <c r="AB3267" s="6"/>
      <c r="AC3267" s="7"/>
    </row>
    <row r="3268" spans="17:29" ht="12.75">
      <c r="Q3268" s="12"/>
      <c r="AB3268" s="6"/>
      <c r="AC3268" s="7"/>
    </row>
    <row r="3269" spans="17:29" ht="12.75">
      <c r="Q3269" s="12"/>
      <c r="AB3269" s="6"/>
      <c r="AC3269" s="7"/>
    </row>
    <row r="3270" spans="17:29" ht="12.75">
      <c r="Q3270" s="12"/>
      <c r="AB3270" s="6"/>
      <c r="AC3270" s="7"/>
    </row>
    <row r="3271" spans="17:29" ht="12.75">
      <c r="Q3271" s="12"/>
      <c r="AB3271" s="6"/>
      <c r="AC3271" s="7"/>
    </row>
    <row r="3272" spans="17:29" ht="12.75">
      <c r="Q3272" s="12"/>
      <c r="AB3272" s="6"/>
      <c r="AC3272" s="7"/>
    </row>
    <row r="3273" spans="17:29" ht="12.75">
      <c r="Q3273" s="12"/>
      <c r="AB3273" s="6"/>
      <c r="AC3273" s="7"/>
    </row>
    <row r="3274" spans="17:29" ht="12.75">
      <c r="Q3274" s="12"/>
      <c r="AB3274" s="6"/>
      <c r="AC3274" s="7"/>
    </row>
    <row r="3275" spans="17:29" ht="12.75">
      <c r="Q3275" s="12"/>
      <c r="AB3275" s="6"/>
      <c r="AC3275" s="7"/>
    </row>
    <row r="3276" spans="17:29" ht="12.75">
      <c r="Q3276" s="12"/>
      <c r="AB3276" s="6"/>
      <c r="AC3276" s="7"/>
    </row>
    <row r="3277" spans="17:29" ht="12.75">
      <c r="Q3277" s="12"/>
      <c r="AB3277" s="6"/>
      <c r="AC3277" s="7"/>
    </row>
    <row r="3278" spans="17:29" ht="12.75">
      <c r="Q3278" s="12"/>
      <c r="AB3278" s="6"/>
      <c r="AC3278" s="7"/>
    </row>
    <row r="3279" spans="17:29" ht="12.75">
      <c r="Q3279" s="12"/>
      <c r="AB3279" s="6"/>
      <c r="AC3279" s="7"/>
    </row>
    <row r="3280" spans="17:29" ht="12.75">
      <c r="Q3280" s="12"/>
      <c r="AB3280" s="6"/>
      <c r="AC3280" s="7"/>
    </row>
    <row r="3281" spans="17:29" ht="12.75">
      <c r="Q3281" s="12"/>
      <c r="AB3281" s="6"/>
      <c r="AC3281" s="7"/>
    </row>
    <row r="3282" spans="17:29" ht="12.75">
      <c r="Q3282" s="12"/>
      <c r="AB3282" s="6"/>
      <c r="AC3282" s="7"/>
    </row>
    <row r="3283" spans="17:29" ht="12.75">
      <c r="Q3283" s="12"/>
      <c r="AB3283" s="6"/>
      <c r="AC3283" s="7"/>
    </row>
    <row r="3284" spans="17:29" ht="12.75">
      <c r="Q3284" s="12"/>
      <c r="AB3284" s="6"/>
      <c r="AC3284" s="7"/>
    </row>
    <row r="3285" spans="17:29" ht="12.75">
      <c r="Q3285" s="12"/>
      <c r="AB3285" s="6"/>
      <c r="AC3285" s="7"/>
    </row>
    <row r="3286" spans="17:29" ht="12.75">
      <c r="Q3286" s="12"/>
      <c r="AB3286" s="6"/>
      <c r="AC3286" s="7"/>
    </row>
    <row r="3287" spans="17:29" ht="12.75">
      <c r="Q3287" s="12"/>
      <c r="AB3287" s="6"/>
      <c r="AC3287" s="7"/>
    </row>
    <row r="3288" spans="17:29" ht="12.75">
      <c r="Q3288" s="12"/>
      <c r="AB3288" s="6"/>
      <c r="AC3288" s="7"/>
    </row>
    <row r="3289" spans="17:29" ht="12.75">
      <c r="Q3289" s="12"/>
      <c r="AB3289" s="6"/>
      <c r="AC3289" s="7"/>
    </row>
    <row r="3290" spans="17:29" ht="12.75">
      <c r="Q3290" s="12"/>
      <c r="AB3290" s="6"/>
      <c r="AC3290" s="7"/>
    </row>
    <row r="3291" spans="17:29" ht="12.75">
      <c r="Q3291" s="12"/>
      <c r="AB3291" s="6"/>
      <c r="AC3291" s="7"/>
    </row>
    <row r="3292" spans="17:29" ht="12.75">
      <c r="Q3292" s="12"/>
      <c r="AB3292" s="6"/>
      <c r="AC3292" s="7"/>
    </row>
    <row r="3293" spans="17:29" ht="12.75">
      <c r="Q3293" s="12"/>
      <c r="AB3293" s="6"/>
      <c r="AC3293" s="7"/>
    </row>
    <row r="3294" spans="17:29" ht="12.75">
      <c r="Q3294" s="12"/>
      <c r="AB3294" s="6"/>
      <c r="AC3294" s="7"/>
    </row>
    <row r="3295" spans="17:29" ht="12.75">
      <c r="Q3295" s="12"/>
      <c r="AB3295" s="6"/>
      <c r="AC3295" s="7"/>
    </row>
    <row r="3296" spans="17:29" ht="12.75">
      <c r="Q3296" s="12"/>
      <c r="AB3296" s="6"/>
      <c r="AC3296" s="7"/>
    </row>
    <row r="3297" spans="17:29" ht="12.75">
      <c r="Q3297" s="12"/>
      <c r="AB3297" s="6"/>
      <c r="AC3297" s="7"/>
    </row>
    <row r="3298" spans="17:29" ht="12.75">
      <c r="Q3298" s="12"/>
      <c r="AB3298" s="6"/>
      <c r="AC3298" s="7"/>
    </row>
    <row r="3299" spans="17:29" ht="12.75">
      <c r="Q3299" s="12"/>
      <c r="AB3299" s="6"/>
      <c r="AC3299" s="7"/>
    </row>
    <row r="3300" spans="17:29" ht="12.75">
      <c r="Q3300" s="12"/>
      <c r="AB3300" s="6"/>
      <c r="AC3300" s="7"/>
    </row>
    <row r="3301" spans="17:29" ht="12.75">
      <c r="Q3301" s="12"/>
      <c r="AB3301" s="6"/>
      <c r="AC3301" s="7"/>
    </row>
    <row r="3302" spans="17:29" ht="12.75">
      <c r="Q3302" s="12"/>
      <c r="AB3302" s="6"/>
      <c r="AC3302" s="7"/>
    </row>
    <row r="3303" spans="17:29" ht="12.75">
      <c r="Q3303" s="12"/>
      <c r="AB3303" s="6"/>
      <c r="AC3303" s="7"/>
    </row>
    <row r="3304" spans="17:29" ht="12.75">
      <c r="Q3304" s="12"/>
      <c r="AB3304" s="6"/>
      <c r="AC3304" s="7"/>
    </row>
    <row r="3305" spans="17:29" ht="12.75">
      <c r="Q3305" s="12"/>
      <c r="AB3305" s="6"/>
      <c r="AC3305" s="7"/>
    </row>
    <row r="3306" spans="17:29" ht="12.75">
      <c r="Q3306" s="12"/>
      <c r="AB3306" s="6"/>
      <c r="AC3306" s="7"/>
    </row>
    <row r="3307" spans="17:29" ht="12.75">
      <c r="Q3307" s="12"/>
      <c r="AB3307" s="6"/>
      <c r="AC3307" s="7"/>
    </row>
    <row r="3308" spans="17:29" ht="12.75">
      <c r="Q3308" s="12"/>
      <c r="AB3308" s="6"/>
      <c r="AC3308" s="7"/>
    </row>
    <row r="3309" spans="17:29" ht="12.75">
      <c r="Q3309" s="12"/>
      <c r="AB3309" s="6"/>
      <c r="AC3309" s="7"/>
    </row>
    <row r="3310" spans="17:29" ht="12.75">
      <c r="Q3310" s="12"/>
      <c r="AB3310" s="6"/>
      <c r="AC3310" s="7"/>
    </row>
    <row r="3311" spans="17:29" ht="12.75">
      <c r="Q3311" s="12"/>
      <c r="AB3311" s="6"/>
      <c r="AC3311" s="7"/>
    </row>
    <row r="3312" spans="17:29" ht="12.75">
      <c r="Q3312" s="12"/>
      <c r="AB3312" s="6"/>
      <c r="AC3312" s="7"/>
    </row>
    <row r="3313" spans="17:29" ht="12.75">
      <c r="Q3313" s="12"/>
      <c r="AB3313" s="6"/>
      <c r="AC3313" s="7"/>
    </row>
    <row r="3314" spans="17:29" ht="12.75">
      <c r="Q3314" s="12"/>
      <c r="AB3314" s="6"/>
      <c r="AC3314" s="7"/>
    </row>
    <row r="3315" spans="17:29" ht="12.75">
      <c r="Q3315" s="12"/>
      <c r="AB3315" s="6"/>
      <c r="AC3315" s="7"/>
    </row>
    <row r="3316" spans="17:29" ht="12.75">
      <c r="Q3316" s="12"/>
      <c r="AB3316" s="6"/>
      <c r="AC3316" s="7"/>
    </row>
    <row r="3317" spans="17:29" ht="12.75">
      <c r="Q3317" s="12"/>
      <c r="AB3317" s="6"/>
      <c r="AC3317" s="7"/>
    </row>
    <row r="3318" spans="17:29" ht="12.75">
      <c r="Q3318" s="12"/>
      <c r="AB3318" s="6"/>
      <c r="AC3318" s="7"/>
    </row>
    <row r="3319" spans="17:29" ht="12.75">
      <c r="Q3319" s="12"/>
      <c r="AB3319" s="6"/>
      <c r="AC3319" s="7"/>
    </row>
    <row r="3320" spans="17:29" ht="12.75">
      <c r="Q3320" s="12"/>
      <c r="AB3320" s="6"/>
      <c r="AC3320" s="7"/>
    </row>
    <row r="3321" spans="17:29" ht="12.75">
      <c r="Q3321" s="12"/>
      <c r="AB3321" s="6"/>
      <c r="AC3321" s="7"/>
    </row>
    <row r="3322" spans="17:29" ht="12.75">
      <c r="Q3322" s="12"/>
      <c r="AB3322" s="6"/>
      <c r="AC3322" s="7"/>
    </row>
    <row r="3323" spans="17:29" ht="12.75">
      <c r="Q3323" s="12"/>
      <c r="AB3323" s="6"/>
      <c r="AC3323" s="7"/>
    </row>
    <row r="3324" spans="17:29" ht="12.75">
      <c r="Q3324" s="12"/>
      <c r="AB3324" s="6"/>
      <c r="AC3324" s="7"/>
    </row>
    <row r="3325" spans="17:29" ht="12.75">
      <c r="Q3325" s="12"/>
      <c r="AB3325" s="6"/>
      <c r="AC3325" s="7"/>
    </row>
    <row r="3326" spans="17:29" ht="12.75">
      <c r="Q3326" s="12"/>
      <c r="AB3326" s="6"/>
      <c r="AC3326" s="7"/>
    </row>
    <row r="3327" spans="17:29" ht="12.75">
      <c r="Q3327" s="12"/>
      <c r="AB3327" s="6"/>
      <c r="AC3327" s="7"/>
    </row>
    <row r="3328" spans="17:29" ht="12.75">
      <c r="Q3328" s="12"/>
      <c r="AB3328" s="6"/>
      <c r="AC3328" s="7"/>
    </row>
    <row r="3329" spans="17:29" ht="12.75">
      <c r="Q3329" s="12"/>
      <c r="AB3329" s="6"/>
      <c r="AC3329" s="7"/>
    </row>
    <row r="3330" spans="17:29" ht="12.75">
      <c r="Q3330" s="12"/>
      <c r="AB3330" s="6"/>
      <c r="AC3330" s="7"/>
    </row>
    <row r="3331" spans="17:29" ht="12.75">
      <c r="Q3331" s="12"/>
      <c r="AB3331" s="6"/>
      <c r="AC3331" s="7"/>
    </row>
    <row r="3332" spans="17:29" ht="12.75">
      <c r="Q3332" s="12"/>
      <c r="AB3332" s="6"/>
      <c r="AC3332" s="7"/>
    </row>
    <row r="3333" spans="17:29" ht="12.75">
      <c r="Q3333" s="12"/>
      <c r="AB3333" s="6"/>
      <c r="AC3333" s="7"/>
    </row>
    <row r="3334" spans="17:29" ht="12.75">
      <c r="Q3334" s="12"/>
      <c r="AB3334" s="6"/>
      <c r="AC3334" s="7"/>
    </row>
    <row r="3335" spans="17:29" ht="12.75">
      <c r="Q3335" s="12"/>
      <c r="AB3335" s="6"/>
      <c r="AC3335" s="7"/>
    </row>
    <row r="3336" spans="17:29" ht="12.75">
      <c r="Q3336" s="12"/>
      <c r="AB3336" s="6"/>
      <c r="AC3336" s="7"/>
    </row>
    <row r="3337" spans="17:29" ht="12.75">
      <c r="Q3337" s="12"/>
      <c r="AB3337" s="6"/>
      <c r="AC3337" s="7"/>
    </row>
    <row r="3338" spans="17:29" ht="12.75">
      <c r="Q3338" s="12"/>
      <c r="AB3338" s="6"/>
      <c r="AC3338" s="7"/>
    </row>
    <row r="3339" spans="17:29" ht="12.75">
      <c r="Q3339" s="12"/>
      <c r="AB3339" s="6"/>
      <c r="AC3339" s="7"/>
    </row>
    <row r="3340" spans="17:29" ht="12.75">
      <c r="Q3340" s="12"/>
      <c r="AB3340" s="6"/>
      <c r="AC3340" s="7"/>
    </row>
    <row r="3341" spans="17:29" ht="12.75">
      <c r="Q3341" s="12"/>
      <c r="AB3341" s="6"/>
      <c r="AC3341" s="7"/>
    </row>
    <row r="3342" spans="17:29" ht="12.75">
      <c r="Q3342" s="12"/>
      <c r="AB3342" s="6"/>
      <c r="AC3342" s="7"/>
    </row>
    <row r="3343" spans="17:29" ht="12.75">
      <c r="Q3343" s="12"/>
      <c r="AB3343" s="6"/>
      <c r="AC3343" s="7"/>
    </row>
    <row r="3344" spans="17:29" ht="12.75">
      <c r="Q3344" s="12"/>
      <c r="AB3344" s="6"/>
      <c r="AC3344" s="7"/>
    </row>
    <row r="3345" spans="17:29" ht="12.75">
      <c r="Q3345" s="12"/>
      <c r="AB3345" s="6"/>
      <c r="AC3345" s="7"/>
    </row>
    <row r="3346" spans="17:29" ht="12.75">
      <c r="Q3346" s="12"/>
      <c r="AB3346" s="6"/>
      <c r="AC3346" s="7"/>
    </row>
    <row r="3347" spans="17:29" ht="12.75">
      <c r="Q3347" s="12"/>
      <c r="AB3347" s="6"/>
      <c r="AC3347" s="7"/>
    </row>
    <row r="3348" spans="17:29" ht="12.75">
      <c r="Q3348" s="12"/>
      <c r="AB3348" s="6"/>
      <c r="AC3348" s="7"/>
    </row>
    <row r="3349" spans="17:29" ht="12.75">
      <c r="Q3349" s="12"/>
      <c r="AB3349" s="6"/>
      <c r="AC3349" s="7"/>
    </row>
    <row r="3350" spans="17:29" ht="12.75">
      <c r="Q3350" s="12"/>
      <c r="AB3350" s="6"/>
      <c r="AC3350" s="7"/>
    </row>
    <row r="3351" spans="17:29" ht="12.75">
      <c r="Q3351" s="12"/>
      <c r="AB3351" s="6"/>
      <c r="AC3351" s="7"/>
    </row>
    <row r="3352" spans="17:29" ht="12.75">
      <c r="Q3352" s="12"/>
      <c r="AB3352" s="6"/>
      <c r="AC3352" s="7"/>
    </row>
    <row r="3353" spans="17:29" ht="12.75">
      <c r="Q3353" s="12"/>
      <c r="AB3353" s="6"/>
      <c r="AC3353" s="7"/>
    </row>
    <row r="3354" spans="17:29" ht="12.75">
      <c r="Q3354" s="12"/>
      <c r="AB3354" s="6"/>
      <c r="AC3354" s="7"/>
    </row>
    <row r="3355" spans="17:29" ht="12.75">
      <c r="Q3355" s="12"/>
      <c r="AB3355" s="6"/>
      <c r="AC3355" s="7"/>
    </row>
    <row r="3356" spans="17:29" ht="12.75">
      <c r="Q3356" s="12"/>
      <c r="AB3356" s="6"/>
      <c r="AC3356" s="7"/>
    </row>
    <row r="3357" spans="17:29" ht="12.75">
      <c r="Q3357" s="12"/>
      <c r="AB3357" s="6"/>
      <c r="AC3357" s="7"/>
    </row>
    <row r="3358" spans="17:29" ht="12.75">
      <c r="Q3358" s="12"/>
      <c r="AB3358" s="6"/>
      <c r="AC3358" s="7"/>
    </row>
    <row r="3359" spans="17:29" ht="12.75">
      <c r="Q3359" s="12"/>
      <c r="AB3359" s="6"/>
      <c r="AC3359" s="7"/>
    </row>
    <row r="3360" spans="17:29" ht="12.75">
      <c r="Q3360" s="12"/>
      <c r="AB3360" s="6"/>
      <c r="AC3360" s="7"/>
    </row>
    <row r="3361" spans="17:29" ht="12.75">
      <c r="Q3361" s="12"/>
      <c r="AB3361" s="6"/>
      <c r="AC3361" s="7"/>
    </row>
    <row r="3362" spans="17:29" ht="12.75">
      <c r="Q3362" s="12"/>
      <c r="AB3362" s="6"/>
      <c r="AC3362" s="7"/>
    </row>
    <row r="3363" spans="17:29" ht="12.75">
      <c r="Q3363" s="12"/>
      <c r="AB3363" s="6"/>
      <c r="AC3363" s="7"/>
    </row>
    <row r="3364" spans="17:29" ht="12.75">
      <c r="Q3364" s="12"/>
      <c r="AB3364" s="6"/>
      <c r="AC3364" s="7"/>
    </row>
    <row r="3365" spans="17:29" ht="12.75">
      <c r="Q3365" s="12"/>
      <c r="AB3365" s="6"/>
      <c r="AC3365" s="7"/>
    </row>
    <row r="3366" spans="17:29" ht="12.75">
      <c r="Q3366" s="12"/>
      <c r="AB3366" s="6"/>
      <c r="AC3366" s="7"/>
    </row>
    <row r="3367" spans="17:29" ht="12.75">
      <c r="Q3367" s="12"/>
      <c r="AB3367" s="6"/>
      <c r="AC3367" s="7"/>
    </row>
    <row r="3368" spans="17:29" ht="12.75">
      <c r="Q3368" s="12"/>
      <c r="AB3368" s="6"/>
      <c r="AC3368" s="7"/>
    </row>
    <row r="3369" spans="17:29" ht="12.75">
      <c r="Q3369" s="12"/>
      <c r="AB3369" s="6"/>
      <c r="AC3369" s="7"/>
    </row>
    <row r="3370" spans="17:29" ht="12.75">
      <c r="Q3370" s="12"/>
      <c r="AB3370" s="6"/>
      <c r="AC3370" s="7"/>
    </row>
    <row r="3371" spans="17:29" ht="12.75">
      <c r="Q3371" s="12"/>
      <c r="AB3371" s="6"/>
      <c r="AC3371" s="7"/>
    </row>
    <row r="3372" spans="17:29" ht="12.75">
      <c r="Q3372" s="12"/>
      <c r="AB3372" s="6"/>
      <c r="AC3372" s="7"/>
    </row>
    <row r="3373" spans="17:29" ht="12.75">
      <c r="Q3373" s="12"/>
      <c r="AB3373" s="6"/>
      <c r="AC3373" s="7"/>
    </row>
    <row r="3374" spans="17:29" ht="12.75">
      <c r="Q3374" s="12"/>
      <c r="AB3374" s="6"/>
      <c r="AC3374" s="7"/>
    </row>
    <row r="3375" spans="17:29" ht="12.75">
      <c r="Q3375" s="12"/>
      <c r="AB3375" s="6"/>
      <c r="AC3375" s="7"/>
    </row>
    <row r="3376" spans="17:29" ht="12.75">
      <c r="Q3376" s="12"/>
      <c r="AB3376" s="6"/>
      <c r="AC3376" s="7"/>
    </row>
    <row r="3377" spans="17:29" ht="12.75">
      <c r="Q3377" s="12"/>
      <c r="AB3377" s="6"/>
      <c r="AC3377" s="7"/>
    </row>
    <row r="3378" spans="17:29" ht="12.75">
      <c r="Q3378" s="12"/>
      <c r="AB3378" s="6"/>
      <c r="AC3378" s="7"/>
    </row>
    <row r="3379" spans="17:29" ht="12.75">
      <c r="Q3379" s="12"/>
      <c r="AB3379" s="6"/>
      <c r="AC3379" s="7"/>
    </row>
    <row r="3380" spans="17:29" ht="12.75">
      <c r="Q3380" s="12"/>
      <c r="AB3380" s="6"/>
      <c r="AC3380" s="7"/>
    </row>
    <row r="3381" spans="17:29" ht="12.75">
      <c r="Q3381" s="12"/>
      <c r="AB3381" s="6"/>
      <c r="AC3381" s="7"/>
    </row>
    <row r="3382" spans="17:29" ht="12.75">
      <c r="Q3382" s="12"/>
      <c r="AB3382" s="6"/>
      <c r="AC3382" s="7"/>
    </row>
    <row r="3383" spans="17:29" ht="12.75">
      <c r="Q3383" s="12"/>
      <c r="AB3383" s="6"/>
      <c r="AC3383" s="7"/>
    </row>
    <row r="3384" spans="17:29" ht="12.75">
      <c r="Q3384" s="12"/>
      <c r="AB3384" s="6"/>
      <c r="AC3384" s="7"/>
    </row>
    <row r="3385" spans="17:29" ht="12.75">
      <c r="Q3385" s="12"/>
      <c r="AB3385" s="6"/>
      <c r="AC3385" s="7"/>
    </row>
    <row r="3386" spans="17:29" ht="12.75">
      <c r="Q3386" s="12"/>
      <c r="AB3386" s="6"/>
      <c r="AC3386" s="7"/>
    </row>
    <row r="3387" spans="17:29" ht="12.75">
      <c r="Q3387" s="12"/>
      <c r="AB3387" s="6"/>
      <c r="AC3387" s="7"/>
    </row>
    <row r="3388" spans="17:29" ht="12.75">
      <c r="Q3388" s="12"/>
      <c r="AB3388" s="6"/>
      <c r="AC3388" s="7"/>
    </row>
    <row r="3389" spans="17:29" ht="12.75">
      <c r="Q3389" s="12"/>
      <c r="AB3389" s="6"/>
      <c r="AC3389" s="7"/>
    </row>
    <row r="3390" spans="17:29" ht="12.75">
      <c r="Q3390" s="12"/>
      <c r="AB3390" s="6"/>
      <c r="AC3390" s="7"/>
    </row>
    <row r="3391" spans="17:29" ht="12.75">
      <c r="Q3391" s="12"/>
      <c r="AB3391" s="6"/>
      <c r="AC3391" s="7"/>
    </row>
    <row r="3392" spans="17:29" ht="12.75">
      <c r="Q3392" s="12"/>
      <c r="AB3392" s="6"/>
      <c r="AC3392" s="7"/>
    </row>
    <row r="3393" spans="17:29" ht="12.75">
      <c r="Q3393" s="12"/>
      <c r="AB3393" s="6"/>
      <c r="AC3393" s="7"/>
    </row>
    <row r="3394" spans="17:29" ht="12.75">
      <c r="Q3394" s="12"/>
      <c r="AB3394" s="6"/>
      <c r="AC3394" s="7"/>
    </row>
    <row r="3395" spans="17:29" ht="12.75">
      <c r="Q3395" s="12"/>
      <c r="AB3395" s="6"/>
      <c r="AC3395" s="7"/>
    </row>
    <row r="3396" spans="17:29" ht="12.75">
      <c r="Q3396" s="12"/>
      <c r="AB3396" s="6"/>
      <c r="AC3396" s="7"/>
    </row>
    <row r="3397" spans="17:29" ht="12.75">
      <c r="Q3397" s="12"/>
      <c r="AB3397" s="6"/>
      <c r="AC3397" s="7"/>
    </row>
    <row r="3398" spans="17:29" ht="12.75">
      <c r="Q3398" s="12"/>
      <c r="AB3398" s="6"/>
      <c r="AC3398" s="7"/>
    </row>
    <row r="3399" spans="17:29" ht="12.75">
      <c r="Q3399" s="12"/>
      <c r="AB3399" s="6"/>
      <c r="AC3399" s="7"/>
    </row>
    <row r="3400" spans="17:29" ht="12.75">
      <c r="Q3400" s="12"/>
      <c r="AB3400" s="6"/>
      <c r="AC3400" s="7"/>
    </row>
    <row r="3401" spans="17:29" ht="12.75">
      <c r="Q3401" s="12"/>
      <c r="AB3401" s="6"/>
      <c r="AC3401" s="7"/>
    </row>
    <row r="3402" spans="17:29" ht="12.75">
      <c r="Q3402" s="12"/>
      <c r="AB3402" s="6"/>
      <c r="AC3402" s="7"/>
    </row>
    <row r="3403" spans="17:29" ht="12.75">
      <c r="Q3403" s="12"/>
      <c r="AB3403" s="6"/>
      <c r="AC3403" s="7"/>
    </row>
    <row r="3404" spans="17:29" ht="12.75">
      <c r="Q3404" s="12"/>
      <c r="AB3404" s="6"/>
      <c r="AC3404" s="7"/>
    </row>
    <row r="3405" spans="17:29" ht="12.75">
      <c r="Q3405" s="12"/>
      <c r="AB3405" s="6"/>
      <c r="AC3405" s="7"/>
    </row>
    <row r="3406" spans="17:29" ht="12.75">
      <c r="Q3406" s="12"/>
      <c r="AB3406" s="6"/>
      <c r="AC3406" s="7"/>
    </row>
    <row r="3407" spans="17:29" ht="12.75">
      <c r="Q3407" s="12"/>
      <c r="AB3407" s="6"/>
      <c r="AC3407" s="7"/>
    </row>
    <row r="3408" spans="17:29" ht="12.75">
      <c r="Q3408" s="12"/>
      <c r="AB3408" s="6"/>
      <c r="AC3408" s="7"/>
    </row>
    <row r="3409" spans="17:29" ht="12.75">
      <c r="Q3409" s="12"/>
      <c r="AB3409" s="6"/>
      <c r="AC3409" s="7"/>
    </row>
    <row r="3410" spans="17:29" ht="12.75">
      <c r="Q3410" s="12"/>
      <c r="AB3410" s="6"/>
      <c r="AC3410" s="7"/>
    </row>
    <row r="3411" spans="17:29" ht="12.75">
      <c r="Q3411" s="12"/>
      <c r="AB3411" s="6"/>
      <c r="AC3411" s="7"/>
    </row>
    <row r="3412" spans="17:29" ht="12.75">
      <c r="Q3412" s="12"/>
      <c r="AB3412" s="6"/>
      <c r="AC3412" s="7"/>
    </row>
    <row r="3413" spans="17:29" ht="12.75">
      <c r="Q3413" s="12"/>
      <c r="AB3413" s="6"/>
      <c r="AC3413" s="7"/>
    </row>
    <row r="3414" spans="17:29" ht="12.75">
      <c r="Q3414" s="12"/>
      <c r="AB3414" s="6"/>
      <c r="AC3414" s="7"/>
    </row>
    <row r="3415" spans="17:29" ht="12.75">
      <c r="Q3415" s="12"/>
      <c r="AB3415" s="6"/>
      <c r="AC3415" s="7"/>
    </row>
    <row r="3416" spans="17:29" ht="12.75">
      <c r="Q3416" s="12"/>
      <c r="AB3416" s="6"/>
      <c r="AC3416" s="7"/>
    </row>
    <row r="3417" spans="17:29" ht="12.75">
      <c r="Q3417" s="12"/>
      <c r="AB3417" s="6"/>
      <c r="AC3417" s="7"/>
    </row>
    <row r="3418" spans="17:29" ht="12.75">
      <c r="Q3418" s="12"/>
      <c r="AB3418" s="6"/>
      <c r="AC3418" s="7"/>
    </row>
    <row r="3419" spans="17:29" ht="12.75">
      <c r="Q3419" s="12"/>
      <c r="AB3419" s="6"/>
      <c r="AC3419" s="7"/>
    </row>
    <row r="3420" spans="17:29" ht="12.75">
      <c r="Q3420" s="12"/>
      <c r="AB3420" s="6"/>
      <c r="AC3420" s="7"/>
    </row>
    <row r="3421" spans="17:29" ht="12.75">
      <c r="Q3421" s="12"/>
      <c r="AB3421" s="6"/>
      <c r="AC3421" s="7"/>
    </row>
    <row r="3422" spans="17:29" ht="12.75">
      <c r="Q3422" s="12"/>
      <c r="AB3422" s="6"/>
      <c r="AC3422" s="7"/>
    </row>
    <row r="3423" spans="17:29" ht="12.75">
      <c r="Q3423" s="12"/>
      <c r="AB3423" s="6"/>
      <c r="AC3423" s="7"/>
    </row>
    <row r="3424" spans="17:29" ht="12.75">
      <c r="Q3424" s="12"/>
      <c r="AB3424" s="6"/>
      <c r="AC3424" s="7"/>
    </row>
    <row r="3425" spans="17:29" ht="12.75">
      <c r="Q3425" s="12"/>
      <c r="AB3425" s="6"/>
      <c r="AC3425" s="7"/>
    </row>
    <row r="3426" spans="17:29" ht="12.75">
      <c r="Q3426" s="12"/>
      <c r="AB3426" s="6"/>
      <c r="AC3426" s="7"/>
    </row>
    <row r="3427" spans="17:29" ht="12.75">
      <c r="Q3427" s="12"/>
      <c r="AB3427" s="6"/>
      <c r="AC3427" s="7"/>
    </row>
    <row r="3428" spans="17:29" ht="12.75">
      <c r="Q3428" s="12"/>
      <c r="AB3428" s="6"/>
      <c r="AC3428" s="7"/>
    </row>
    <row r="3429" spans="17:29" ht="12.75">
      <c r="Q3429" s="12"/>
      <c r="AB3429" s="6"/>
      <c r="AC3429" s="7"/>
    </row>
    <row r="3430" spans="17:29" ht="12.75">
      <c r="Q3430" s="12"/>
      <c r="AB3430" s="6"/>
      <c r="AC3430" s="7"/>
    </row>
    <row r="3431" spans="17:29" ht="12.75">
      <c r="Q3431" s="12"/>
      <c r="AB3431" s="6"/>
      <c r="AC3431" s="7"/>
    </row>
    <row r="3432" spans="17:29" ht="12.75">
      <c r="Q3432" s="12"/>
      <c r="AB3432" s="6"/>
      <c r="AC3432" s="7"/>
    </row>
    <row r="3433" spans="17:29" ht="12.75">
      <c r="Q3433" s="12"/>
      <c r="AB3433" s="6"/>
      <c r="AC3433" s="7"/>
    </row>
    <row r="3434" spans="17:29" ht="12.75">
      <c r="Q3434" s="12"/>
      <c r="AB3434" s="6"/>
      <c r="AC3434" s="7"/>
    </row>
    <row r="3435" spans="17:29" ht="12.75">
      <c r="Q3435" s="12"/>
      <c r="AB3435" s="6"/>
      <c r="AC3435" s="7"/>
    </row>
    <row r="3436" spans="17:29" ht="12.75">
      <c r="Q3436" s="12"/>
      <c r="AB3436" s="6"/>
      <c r="AC3436" s="7"/>
    </row>
    <row r="3437" spans="17:29" ht="12.75">
      <c r="Q3437" s="12"/>
      <c r="AB3437" s="6"/>
      <c r="AC3437" s="7"/>
    </row>
    <row r="3438" spans="17:29" ht="12.75">
      <c r="Q3438" s="12"/>
      <c r="AB3438" s="6"/>
      <c r="AC3438" s="7"/>
    </row>
    <row r="3439" spans="17:29" ht="12.75">
      <c r="Q3439" s="12"/>
      <c r="AB3439" s="6"/>
      <c r="AC3439" s="7"/>
    </row>
    <row r="3440" spans="17:29" ht="12.75">
      <c r="Q3440" s="12"/>
      <c r="AB3440" s="6"/>
      <c r="AC3440" s="7"/>
    </row>
    <row r="3441" spans="17:29" ht="12.75">
      <c r="Q3441" s="12"/>
      <c r="AB3441" s="6"/>
      <c r="AC3441" s="7"/>
    </row>
    <row r="3442" spans="17:29" ht="12.75">
      <c r="Q3442" s="12"/>
      <c r="AB3442" s="6"/>
      <c r="AC3442" s="7"/>
    </row>
    <row r="3443" spans="17:29" ht="12.75">
      <c r="Q3443" s="12"/>
      <c r="AB3443" s="6"/>
      <c r="AC3443" s="7"/>
    </row>
    <row r="3444" spans="17:29" ht="12.75">
      <c r="Q3444" s="12"/>
      <c r="AB3444" s="6"/>
      <c r="AC3444" s="7"/>
    </row>
    <row r="3445" spans="17:29" ht="12.75">
      <c r="Q3445" s="12"/>
      <c r="AB3445" s="6"/>
      <c r="AC3445" s="7"/>
    </row>
    <row r="3446" spans="17:29" ht="12.75">
      <c r="Q3446" s="12"/>
      <c r="AB3446" s="6"/>
      <c r="AC3446" s="7"/>
    </row>
    <row r="3447" spans="17:29" ht="12.75">
      <c r="Q3447" s="12"/>
      <c r="AB3447" s="6"/>
      <c r="AC3447" s="7"/>
    </row>
    <row r="3448" spans="17:29" ht="12.75">
      <c r="Q3448" s="12"/>
      <c r="AB3448" s="6"/>
      <c r="AC3448" s="7"/>
    </row>
    <row r="3449" spans="17:29" ht="12.75">
      <c r="Q3449" s="12"/>
      <c r="AB3449" s="6"/>
      <c r="AC3449" s="7"/>
    </row>
    <row r="3450" spans="17:29" ht="12.75">
      <c r="Q3450" s="12"/>
      <c r="AB3450" s="6"/>
      <c r="AC3450" s="7"/>
    </row>
    <row r="3451" spans="17:29" ht="12.75">
      <c r="Q3451" s="12"/>
      <c r="AB3451" s="6"/>
      <c r="AC3451" s="7"/>
    </row>
    <row r="3452" spans="17:29" ht="12.75">
      <c r="Q3452" s="12"/>
      <c r="AB3452" s="6"/>
      <c r="AC3452" s="7"/>
    </row>
    <row r="3453" spans="17:29" ht="12.75">
      <c r="Q3453" s="12"/>
      <c r="AB3453" s="6"/>
      <c r="AC3453" s="7"/>
    </row>
    <row r="3454" spans="17:29" ht="12.75">
      <c r="Q3454" s="12"/>
      <c r="AB3454" s="6"/>
      <c r="AC3454" s="7"/>
    </row>
    <row r="3455" spans="17:29" ht="12.75">
      <c r="Q3455" s="12"/>
      <c r="AB3455" s="6"/>
      <c r="AC3455" s="7"/>
    </row>
    <row r="3456" spans="17:29" ht="12.75">
      <c r="Q3456" s="12"/>
      <c r="AB3456" s="6"/>
      <c r="AC3456" s="7"/>
    </row>
    <row r="3457" spans="17:29" ht="12.75">
      <c r="Q3457" s="12"/>
      <c r="AB3457" s="6"/>
      <c r="AC3457" s="7"/>
    </row>
    <row r="3458" spans="17:29" ht="12.75">
      <c r="Q3458" s="12"/>
      <c r="AB3458" s="6"/>
      <c r="AC3458" s="7"/>
    </row>
    <row r="3459" spans="17:29" ht="12.75">
      <c r="Q3459" s="12"/>
      <c r="AB3459" s="6"/>
      <c r="AC3459" s="7"/>
    </row>
    <row r="3460" spans="17:29" ht="12.75">
      <c r="Q3460" s="12"/>
      <c r="AB3460" s="6"/>
      <c r="AC3460" s="7"/>
    </row>
    <row r="3461" spans="17:29" ht="12.75">
      <c r="Q3461" s="12"/>
      <c r="AB3461" s="6"/>
      <c r="AC3461" s="7"/>
    </row>
    <row r="3462" spans="17:29" ht="12.75">
      <c r="Q3462" s="12"/>
      <c r="AB3462" s="6"/>
      <c r="AC3462" s="7"/>
    </row>
    <row r="3463" spans="17:29" ht="12.75">
      <c r="Q3463" s="12"/>
      <c r="AB3463" s="6"/>
      <c r="AC3463" s="7"/>
    </row>
    <row r="3464" spans="17:29" ht="12.75">
      <c r="Q3464" s="12"/>
      <c r="AB3464" s="6"/>
      <c r="AC3464" s="7"/>
    </row>
    <row r="3465" spans="17:29" ht="12.75">
      <c r="Q3465" s="12"/>
      <c r="AB3465" s="6"/>
      <c r="AC3465" s="7"/>
    </row>
    <row r="3466" spans="17:29" ht="12.75">
      <c r="Q3466" s="12"/>
      <c r="AB3466" s="6"/>
      <c r="AC3466" s="7"/>
    </row>
    <row r="3467" spans="17:29" ht="12.75">
      <c r="Q3467" s="12"/>
      <c r="AB3467" s="6"/>
      <c r="AC3467" s="7"/>
    </row>
    <row r="3468" spans="17:29" ht="12.75">
      <c r="Q3468" s="12"/>
      <c r="AB3468" s="6"/>
      <c r="AC3468" s="7"/>
    </row>
    <row r="3469" spans="17:29" ht="12.75">
      <c r="Q3469" s="12"/>
      <c r="AB3469" s="6"/>
      <c r="AC3469" s="7"/>
    </row>
    <row r="3470" spans="17:29" ht="12.75">
      <c r="Q3470" s="12"/>
      <c r="AB3470" s="6"/>
      <c r="AC3470" s="7"/>
    </row>
    <row r="3471" spans="17:29" ht="12.75">
      <c r="Q3471" s="12"/>
      <c r="AB3471" s="6"/>
      <c r="AC3471" s="7"/>
    </row>
    <row r="3472" spans="17:29" ht="12.75">
      <c r="Q3472" s="12"/>
      <c r="AB3472" s="6"/>
      <c r="AC3472" s="7"/>
    </row>
    <row r="3473" spans="17:29" ht="12.75">
      <c r="Q3473" s="12"/>
      <c r="AB3473" s="6"/>
      <c r="AC3473" s="7"/>
    </row>
    <row r="3474" spans="17:29" ht="12.75">
      <c r="Q3474" s="12"/>
      <c r="AB3474" s="6"/>
      <c r="AC3474" s="7"/>
    </row>
    <row r="3475" spans="17:29" ht="12.75">
      <c r="Q3475" s="12"/>
      <c r="AB3475" s="6"/>
      <c r="AC3475" s="7"/>
    </row>
    <row r="3476" spans="17:29" ht="12.75">
      <c r="Q3476" s="12"/>
      <c r="AB3476" s="6"/>
      <c r="AC3476" s="7"/>
    </row>
    <row r="3477" spans="17:29" ht="12.75">
      <c r="Q3477" s="12"/>
      <c r="AB3477" s="6"/>
      <c r="AC3477" s="7"/>
    </row>
    <row r="3478" spans="17:29" ht="12.75">
      <c r="Q3478" s="12"/>
      <c r="AB3478" s="6"/>
      <c r="AC3478" s="7"/>
    </row>
    <row r="3479" spans="17:29" ht="12.75">
      <c r="Q3479" s="12"/>
      <c r="AB3479" s="6"/>
      <c r="AC3479" s="7"/>
    </row>
    <row r="3480" spans="17:29" ht="12.75">
      <c r="Q3480" s="12"/>
      <c r="AB3480" s="6"/>
      <c r="AC3480" s="7"/>
    </row>
    <row r="3481" spans="17:29" ht="12.75">
      <c r="Q3481" s="12"/>
      <c r="AB3481" s="6"/>
      <c r="AC3481" s="7"/>
    </row>
    <row r="3482" spans="17:29" ht="12.75">
      <c r="Q3482" s="12"/>
      <c r="AB3482" s="6"/>
      <c r="AC3482" s="7"/>
    </row>
    <row r="3483" spans="17:29" ht="12.75">
      <c r="Q3483" s="12"/>
      <c r="AB3483" s="6"/>
      <c r="AC3483" s="7"/>
    </row>
    <row r="3484" spans="17:29" ht="12.75">
      <c r="Q3484" s="12"/>
      <c r="AB3484" s="6"/>
      <c r="AC3484" s="7"/>
    </row>
    <row r="3485" spans="17:29" ht="12.75">
      <c r="Q3485" s="12"/>
      <c r="AB3485" s="6"/>
      <c r="AC3485" s="7"/>
    </row>
    <row r="3486" spans="17:29" ht="12.75">
      <c r="Q3486" s="12"/>
      <c r="AB3486" s="6"/>
      <c r="AC3486" s="7"/>
    </row>
    <row r="3487" spans="17:29" ht="12.75">
      <c r="Q3487" s="12"/>
      <c r="AB3487" s="6"/>
      <c r="AC3487" s="7"/>
    </row>
    <row r="3488" spans="17:29" ht="12.75">
      <c r="Q3488" s="12"/>
      <c r="AB3488" s="6"/>
      <c r="AC3488" s="7"/>
    </row>
    <row r="3489" spans="17:29" ht="12.75">
      <c r="Q3489" s="12"/>
      <c r="AB3489" s="6"/>
      <c r="AC3489" s="7"/>
    </row>
    <row r="3490" spans="17:29" ht="12.75">
      <c r="Q3490" s="12"/>
      <c r="AB3490" s="6"/>
      <c r="AC3490" s="7"/>
    </row>
    <row r="3491" spans="17:29" ht="12.75">
      <c r="Q3491" s="12"/>
      <c r="AB3491" s="6"/>
      <c r="AC3491" s="7"/>
    </row>
    <row r="3492" spans="17:29" ht="12.75">
      <c r="Q3492" s="12"/>
      <c r="AB3492" s="6"/>
      <c r="AC3492" s="7"/>
    </row>
    <row r="3493" spans="17:29" ht="12.75">
      <c r="Q3493" s="12"/>
      <c r="AB3493" s="6"/>
      <c r="AC3493" s="7"/>
    </row>
    <row r="3494" spans="17:29" ht="12.75">
      <c r="Q3494" s="12"/>
      <c r="AB3494" s="6"/>
      <c r="AC3494" s="7"/>
    </row>
    <row r="3495" spans="17:29" ht="12.75">
      <c r="Q3495" s="12"/>
      <c r="AB3495" s="6"/>
      <c r="AC3495" s="7"/>
    </row>
    <row r="3496" spans="17:29" ht="12.75">
      <c r="Q3496" s="12"/>
      <c r="AB3496" s="6"/>
      <c r="AC3496" s="7"/>
    </row>
    <row r="3497" spans="17:29" ht="12.75">
      <c r="Q3497" s="12"/>
      <c r="AB3497" s="6"/>
      <c r="AC3497" s="7"/>
    </row>
    <row r="3498" spans="17:29" ht="12.75">
      <c r="Q3498" s="12"/>
      <c r="AB3498" s="6"/>
      <c r="AC3498" s="7"/>
    </row>
    <row r="3499" spans="17:29" ht="12.75">
      <c r="Q3499" s="12"/>
      <c r="AB3499" s="6"/>
      <c r="AC3499" s="7"/>
    </row>
    <row r="3500" spans="17:29" ht="12.75">
      <c r="Q3500" s="12"/>
      <c r="AB3500" s="6"/>
      <c r="AC3500" s="7"/>
    </row>
    <row r="3501" spans="17:29" ht="12.75">
      <c r="Q3501" s="12"/>
      <c r="AB3501" s="6"/>
      <c r="AC3501" s="7"/>
    </row>
    <row r="3502" spans="17:29" ht="12.75">
      <c r="Q3502" s="12"/>
      <c r="AB3502" s="6"/>
      <c r="AC3502" s="7"/>
    </row>
    <row r="3503" spans="17:29" ht="12.75">
      <c r="Q3503" s="12"/>
      <c r="AB3503" s="6"/>
      <c r="AC3503" s="7"/>
    </row>
    <row r="3504" spans="17:29" ht="12.75">
      <c r="Q3504" s="12"/>
      <c r="AB3504" s="6"/>
      <c r="AC3504" s="7"/>
    </row>
    <row r="3505" spans="17:29" ht="12.75">
      <c r="Q3505" s="12"/>
      <c r="AB3505" s="6"/>
      <c r="AC3505" s="7"/>
    </row>
    <row r="3506" spans="17:29" ht="12.75">
      <c r="Q3506" s="12"/>
      <c r="AB3506" s="6"/>
      <c r="AC3506" s="7"/>
    </row>
    <row r="3507" spans="17:29" ht="12.75">
      <c r="Q3507" s="12"/>
      <c r="AB3507" s="6"/>
      <c r="AC3507" s="7"/>
    </row>
    <row r="3508" spans="17:29" ht="12.75">
      <c r="Q3508" s="12"/>
      <c r="AB3508" s="6"/>
      <c r="AC3508" s="7"/>
    </row>
    <row r="3509" spans="17:29" ht="12.75">
      <c r="Q3509" s="12"/>
      <c r="AB3509" s="6"/>
      <c r="AC3509" s="7"/>
    </row>
    <row r="3510" spans="17:29" ht="12.75">
      <c r="Q3510" s="12"/>
      <c r="AB3510" s="6"/>
      <c r="AC3510" s="7"/>
    </row>
    <row r="3511" spans="17:29" ht="12.75">
      <c r="Q3511" s="12"/>
      <c r="AB3511" s="6"/>
      <c r="AC3511" s="7"/>
    </row>
    <row r="3512" spans="17:29" ht="12.75">
      <c r="Q3512" s="12"/>
      <c r="AB3512" s="6"/>
      <c r="AC3512" s="7"/>
    </row>
    <row r="3513" spans="17:29" ht="12.75">
      <c r="Q3513" s="12"/>
      <c r="AB3513" s="6"/>
      <c r="AC3513" s="7"/>
    </row>
    <row r="3514" spans="17:29" ht="12.75">
      <c r="Q3514" s="12"/>
      <c r="AB3514" s="6"/>
      <c r="AC3514" s="7"/>
    </row>
    <row r="3515" spans="17:29" ht="12.75">
      <c r="Q3515" s="12"/>
      <c r="AB3515" s="6"/>
      <c r="AC3515" s="7"/>
    </row>
    <row r="3516" spans="17:29" ht="12.75">
      <c r="Q3516" s="12"/>
      <c r="AB3516" s="6"/>
      <c r="AC3516" s="7"/>
    </row>
    <row r="3517" spans="17:29" ht="12.75">
      <c r="Q3517" s="12"/>
      <c r="AB3517" s="6"/>
      <c r="AC3517" s="7"/>
    </row>
    <row r="3518" spans="17:29" ht="12.75">
      <c r="Q3518" s="12"/>
      <c r="AB3518" s="6"/>
      <c r="AC3518" s="7"/>
    </row>
    <row r="3519" spans="17:29" ht="12.75">
      <c r="Q3519" s="12"/>
      <c r="AB3519" s="6"/>
      <c r="AC3519" s="7"/>
    </row>
    <row r="3520" spans="17:29" ht="12.75">
      <c r="Q3520" s="12"/>
      <c r="AB3520" s="6"/>
      <c r="AC3520" s="7"/>
    </row>
    <row r="3521" spans="17:29" ht="12.75">
      <c r="Q3521" s="12"/>
      <c r="AB3521" s="6"/>
      <c r="AC3521" s="7"/>
    </row>
    <row r="3522" spans="17:29" ht="12.75">
      <c r="Q3522" s="12"/>
      <c r="AB3522" s="6"/>
      <c r="AC3522" s="7"/>
    </row>
    <row r="3523" spans="17:29" ht="12.75">
      <c r="Q3523" s="12"/>
      <c r="AB3523" s="6"/>
      <c r="AC3523" s="7"/>
    </row>
    <row r="3524" spans="17:29" ht="12.75">
      <c r="Q3524" s="12"/>
      <c r="AB3524" s="6"/>
      <c r="AC3524" s="7"/>
    </row>
    <row r="3525" spans="17:29" ht="12.75">
      <c r="Q3525" s="12"/>
      <c r="AB3525" s="6"/>
      <c r="AC3525" s="7"/>
    </row>
    <row r="3526" spans="17:29" ht="12.75">
      <c r="Q3526" s="12"/>
      <c r="AB3526" s="6"/>
      <c r="AC3526" s="7"/>
    </row>
    <row r="3527" spans="17:29" ht="12.75">
      <c r="Q3527" s="12"/>
      <c r="AB3527" s="6"/>
      <c r="AC3527" s="7"/>
    </row>
    <row r="3528" spans="17:29" ht="12.75">
      <c r="Q3528" s="12"/>
      <c r="AB3528" s="6"/>
      <c r="AC3528" s="7"/>
    </row>
    <row r="3529" spans="17:29" ht="12.75">
      <c r="Q3529" s="12"/>
      <c r="AB3529" s="6"/>
      <c r="AC3529" s="7"/>
    </row>
    <row r="3530" spans="17:29" ht="12.75">
      <c r="Q3530" s="12"/>
      <c r="AB3530" s="6"/>
      <c r="AC3530" s="7"/>
    </row>
    <row r="3531" spans="17:29" ht="12.75">
      <c r="Q3531" s="12"/>
      <c r="AB3531" s="6"/>
      <c r="AC3531" s="7"/>
    </row>
    <row r="3532" spans="17:29" ht="12.75">
      <c r="Q3532" s="12"/>
      <c r="AB3532" s="6"/>
      <c r="AC3532" s="7"/>
    </row>
    <row r="3533" spans="17:29" ht="12.75">
      <c r="Q3533" s="12"/>
      <c r="AB3533" s="6"/>
      <c r="AC3533" s="7"/>
    </row>
    <row r="3534" spans="17:29" ht="12.75">
      <c r="Q3534" s="12"/>
      <c r="AB3534" s="6"/>
      <c r="AC3534" s="7"/>
    </row>
    <row r="3535" spans="17:29" ht="12.75">
      <c r="Q3535" s="12"/>
      <c r="AB3535" s="6"/>
      <c r="AC3535" s="7"/>
    </row>
    <row r="3536" spans="17:29" ht="12.75">
      <c r="Q3536" s="12"/>
      <c r="AB3536" s="6"/>
      <c r="AC3536" s="7"/>
    </row>
    <row r="3537" spans="17:29" ht="12.75">
      <c r="Q3537" s="12"/>
      <c r="AB3537" s="6"/>
      <c r="AC3537" s="7"/>
    </row>
    <row r="3538" spans="17:29" ht="12.75">
      <c r="Q3538" s="12"/>
      <c r="AB3538" s="6"/>
      <c r="AC3538" s="7"/>
    </row>
    <row r="3539" spans="17:29" ht="12.75">
      <c r="Q3539" s="12"/>
      <c r="AB3539" s="6"/>
      <c r="AC3539" s="7"/>
    </row>
    <row r="3540" spans="17:29" ht="12.75">
      <c r="Q3540" s="12"/>
      <c r="AB3540" s="6"/>
      <c r="AC3540" s="7"/>
    </row>
    <row r="3541" spans="17:29" ht="12.75">
      <c r="Q3541" s="12"/>
      <c r="AB3541" s="6"/>
      <c r="AC3541" s="7"/>
    </row>
    <row r="3542" spans="17:29" ht="12.75">
      <c r="Q3542" s="12"/>
      <c r="AB3542" s="6"/>
      <c r="AC3542" s="7"/>
    </row>
    <row r="3543" spans="17:29" ht="12.75">
      <c r="Q3543" s="12"/>
      <c r="AB3543" s="6"/>
      <c r="AC3543" s="7"/>
    </row>
    <row r="3544" spans="17:29" ht="12.75">
      <c r="Q3544" s="12"/>
      <c r="AB3544" s="6"/>
      <c r="AC3544" s="7"/>
    </row>
    <row r="3545" spans="17:29" ht="12.75">
      <c r="Q3545" s="12"/>
      <c r="AB3545" s="6"/>
      <c r="AC3545" s="7"/>
    </row>
    <row r="3546" spans="17:29" ht="12.75">
      <c r="Q3546" s="12"/>
      <c r="AB3546" s="6"/>
      <c r="AC3546" s="7"/>
    </row>
    <row r="3547" spans="17:29" ht="12.75">
      <c r="Q3547" s="12"/>
      <c r="AB3547" s="6"/>
      <c r="AC3547" s="7"/>
    </row>
    <row r="3548" spans="17:29" ht="12.75">
      <c r="Q3548" s="12"/>
      <c r="AB3548" s="6"/>
      <c r="AC3548" s="7"/>
    </row>
    <row r="3549" spans="17:29" ht="12.75">
      <c r="Q3549" s="12"/>
      <c r="AB3549" s="6"/>
      <c r="AC3549" s="7"/>
    </row>
    <row r="3550" spans="17:29" ht="12.75">
      <c r="Q3550" s="12"/>
      <c r="AB3550" s="6"/>
      <c r="AC3550" s="7"/>
    </row>
    <row r="3551" spans="17:29" ht="12.75">
      <c r="Q3551" s="12"/>
      <c r="AB3551" s="6"/>
      <c r="AC3551" s="7"/>
    </row>
    <row r="3552" spans="17:29" ht="12.75">
      <c r="Q3552" s="12"/>
      <c r="AB3552" s="6"/>
      <c r="AC3552" s="7"/>
    </row>
    <row r="3553" spans="17:29" ht="12.75">
      <c r="Q3553" s="12"/>
      <c r="AB3553" s="6"/>
      <c r="AC3553" s="7"/>
    </row>
    <row r="3554" spans="17:29" ht="12.75">
      <c r="Q3554" s="12"/>
      <c r="AB3554" s="6"/>
      <c r="AC3554" s="7"/>
    </row>
    <row r="3555" spans="17:29" ht="12.75">
      <c r="Q3555" s="12"/>
      <c r="AB3555" s="6"/>
      <c r="AC3555" s="7"/>
    </row>
    <row r="3556" spans="17:29" ht="12.75">
      <c r="Q3556" s="12"/>
      <c r="AB3556" s="6"/>
      <c r="AC3556" s="7"/>
    </row>
    <row r="3557" spans="17:29" ht="12.75">
      <c r="Q3557" s="12"/>
      <c r="AB3557" s="6"/>
      <c r="AC3557" s="7"/>
    </row>
    <row r="3558" spans="17:29" ht="12.75">
      <c r="Q3558" s="12"/>
      <c r="AB3558" s="6"/>
      <c r="AC3558" s="7"/>
    </row>
    <row r="3559" spans="17:29" ht="12.75">
      <c r="Q3559" s="12"/>
      <c r="AB3559" s="6"/>
      <c r="AC3559" s="7"/>
    </row>
    <row r="3560" spans="17:29" ht="12.75">
      <c r="Q3560" s="12"/>
      <c r="AB3560" s="6"/>
      <c r="AC3560" s="7"/>
    </row>
    <row r="3561" spans="17:29" ht="12.75">
      <c r="Q3561" s="12"/>
      <c r="AB3561" s="6"/>
      <c r="AC3561" s="7"/>
    </row>
    <row r="3562" spans="17:29" ht="12.75">
      <c r="Q3562" s="12"/>
      <c r="AB3562" s="6"/>
      <c r="AC3562" s="7"/>
    </row>
    <row r="3563" spans="17:29" ht="12.75">
      <c r="Q3563" s="12"/>
      <c r="AB3563" s="6"/>
      <c r="AC3563" s="7"/>
    </row>
    <row r="3564" spans="17:29" ht="12.75">
      <c r="Q3564" s="12"/>
      <c r="AB3564" s="6"/>
      <c r="AC3564" s="7"/>
    </row>
    <row r="3565" spans="17:29" ht="12.75">
      <c r="Q3565" s="12"/>
      <c r="AB3565" s="6"/>
      <c r="AC3565" s="7"/>
    </row>
    <row r="3566" spans="17:29" ht="12.75">
      <c r="Q3566" s="12"/>
      <c r="AB3566" s="6"/>
      <c r="AC3566" s="7"/>
    </row>
    <row r="3567" spans="17:29" ht="12.75">
      <c r="Q3567" s="12"/>
      <c r="AB3567" s="6"/>
      <c r="AC3567" s="7"/>
    </row>
    <row r="3568" spans="17:29" ht="12.75">
      <c r="Q3568" s="12"/>
      <c r="AB3568" s="6"/>
      <c r="AC3568" s="7"/>
    </row>
    <row r="3569" spans="17:29" ht="12.75">
      <c r="Q3569" s="12"/>
      <c r="AB3569" s="6"/>
      <c r="AC3569" s="7"/>
    </row>
    <row r="3570" spans="17:29" ht="12.75">
      <c r="Q3570" s="12"/>
      <c r="AB3570" s="6"/>
      <c r="AC3570" s="7"/>
    </row>
    <row r="3571" spans="17:29" ht="12.75">
      <c r="Q3571" s="12"/>
      <c r="AB3571" s="6"/>
      <c r="AC3571" s="7"/>
    </row>
    <row r="3572" spans="17:29" ht="12.75">
      <c r="Q3572" s="12"/>
      <c r="AB3572" s="6"/>
      <c r="AC3572" s="7"/>
    </row>
    <row r="3573" spans="17:29" ht="12.75">
      <c r="Q3573" s="12"/>
      <c r="AB3573" s="6"/>
      <c r="AC3573" s="7"/>
    </row>
    <row r="3574" spans="17:29" ht="12.75">
      <c r="Q3574" s="12"/>
      <c r="AB3574" s="6"/>
      <c r="AC3574" s="7"/>
    </row>
    <row r="3575" spans="17:29" ht="12.75">
      <c r="Q3575" s="12"/>
      <c r="AB3575" s="6"/>
      <c r="AC3575" s="7"/>
    </row>
    <row r="3576" spans="17:29" ht="12.75">
      <c r="Q3576" s="12"/>
      <c r="AB3576" s="6"/>
      <c r="AC3576" s="7"/>
    </row>
    <row r="3577" spans="17:29" ht="12.75">
      <c r="Q3577" s="12"/>
      <c r="AB3577" s="6"/>
      <c r="AC3577" s="7"/>
    </row>
    <row r="3578" spans="17:29" ht="12.75">
      <c r="Q3578" s="12"/>
      <c r="AB3578" s="6"/>
      <c r="AC3578" s="7"/>
    </row>
    <row r="3579" spans="17:29" ht="12.75">
      <c r="Q3579" s="12"/>
      <c r="AB3579" s="6"/>
      <c r="AC3579" s="7"/>
    </row>
    <row r="3580" spans="17:29" ht="12.75">
      <c r="Q3580" s="12"/>
      <c r="AB3580" s="6"/>
      <c r="AC3580" s="7"/>
    </row>
    <row r="3581" spans="17:29" ht="12.75">
      <c r="Q3581" s="12"/>
      <c r="AB3581" s="6"/>
      <c r="AC3581" s="7"/>
    </row>
    <row r="3582" spans="17:29" ht="12.75">
      <c r="Q3582" s="12"/>
      <c r="AB3582" s="6"/>
      <c r="AC3582" s="7"/>
    </row>
    <row r="3583" spans="17:29" ht="12.75">
      <c r="Q3583" s="12"/>
      <c r="AB3583" s="6"/>
      <c r="AC3583" s="7"/>
    </row>
    <row r="3584" spans="17:29" ht="12.75">
      <c r="Q3584" s="12"/>
      <c r="AB3584" s="6"/>
      <c r="AC3584" s="7"/>
    </row>
    <row r="3585" spans="17:29" ht="12.75">
      <c r="Q3585" s="12"/>
      <c r="AB3585" s="6"/>
      <c r="AC3585" s="7"/>
    </row>
    <row r="3586" spans="17:29" ht="12.75">
      <c r="Q3586" s="12"/>
      <c r="AB3586" s="6"/>
      <c r="AC3586" s="7"/>
    </row>
    <row r="3587" spans="17:29" ht="12.75">
      <c r="Q3587" s="12"/>
      <c r="AB3587" s="6"/>
      <c r="AC3587" s="7"/>
    </row>
    <row r="3588" spans="17:29" ht="12.75">
      <c r="Q3588" s="12"/>
      <c r="AB3588" s="6"/>
      <c r="AC3588" s="7"/>
    </row>
    <row r="3589" spans="17:29" ht="12.75">
      <c r="Q3589" s="12"/>
      <c r="AB3589" s="6"/>
      <c r="AC3589" s="7"/>
    </row>
    <row r="3590" spans="17:29" ht="12.75">
      <c r="Q3590" s="12"/>
      <c r="AB3590" s="6"/>
      <c r="AC3590" s="7"/>
    </row>
    <row r="3591" spans="17:29" ht="12.75">
      <c r="Q3591" s="12"/>
      <c r="AB3591" s="6"/>
      <c r="AC3591" s="7"/>
    </row>
    <row r="3592" spans="17:29" ht="12.75">
      <c r="Q3592" s="12"/>
      <c r="AB3592" s="6"/>
      <c r="AC3592" s="7"/>
    </row>
    <row r="3593" spans="17:29" ht="12.75">
      <c r="Q3593" s="12"/>
      <c r="AB3593" s="6"/>
      <c r="AC3593" s="7"/>
    </row>
    <row r="3594" spans="17:29" ht="12.75">
      <c r="Q3594" s="12"/>
      <c r="AB3594" s="6"/>
      <c r="AC3594" s="7"/>
    </row>
    <row r="3595" spans="17:29" ht="12.75">
      <c r="Q3595" s="12"/>
      <c r="AB3595" s="6"/>
      <c r="AC3595" s="7"/>
    </row>
    <row r="3596" spans="17:29" ht="12.75">
      <c r="Q3596" s="12"/>
      <c r="AB3596" s="6"/>
      <c r="AC3596" s="7"/>
    </row>
    <row r="3597" spans="17:29" ht="12.75">
      <c r="Q3597" s="12"/>
      <c r="AB3597" s="6"/>
      <c r="AC3597" s="7"/>
    </row>
    <row r="3598" spans="17:29" ht="12.75">
      <c r="Q3598" s="12"/>
      <c r="AB3598" s="6"/>
      <c r="AC3598" s="7"/>
    </row>
    <row r="3599" spans="17:29" ht="12.75">
      <c r="Q3599" s="12"/>
      <c r="AB3599" s="6"/>
      <c r="AC3599" s="7"/>
    </row>
    <row r="3600" spans="17:29" ht="12.75">
      <c r="Q3600" s="12"/>
      <c r="AB3600" s="6"/>
      <c r="AC3600" s="7"/>
    </row>
    <row r="3601" spans="17:29" ht="12.75">
      <c r="Q3601" s="12"/>
      <c r="AB3601" s="6"/>
      <c r="AC3601" s="7"/>
    </row>
    <row r="3602" spans="17:29" ht="12.75">
      <c r="Q3602" s="12"/>
      <c r="AB3602" s="6"/>
      <c r="AC3602" s="7"/>
    </row>
    <row r="3603" spans="17:29" ht="12.75">
      <c r="Q3603" s="12"/>
      <c r="AB3603" s="6"/>
      <c r="AC3603" s="7"/>
    </row>
    <row r="3604" spans="17:29" ht="12.75">
      <c r="Q3604" s="12"/>
      <c r="AB3604" s="6"/>
      <c r="AC3604" s="7"/>
    </row>
    <row r="3605" spans="17:29" ht="12.75">
      <c r="Q3605" s="12"/>
      <c r="AB3605" s="6"/>
      <c r="AC3605" s="7"/>
    </row>
    <row r="3606" spans="17:29" ht="12.75">
      <c r="Q3606" s="12"/>
      <c r="AB3606" s="6"/>
      <c r="AC3606" s="7"/>
    </row>
    <row r="3607" spans="17:29" ht="12.75">
      <c r="Q3607" s="12"/>
      <c r="AB3607" s="6"/>
      <c r="AC3607" s="7"/>
    </row>
    <row r="3608" spans="17:29" ht="12.75">
      <c r="Q3608" s="12"/>
      <c r="AB3608" s="6"/>
      <c r="AC3608" s="7"/>
    </row>
    <row r="3609" spans="17:29" ht="12.75">
      <c r="Q3609" s="12"/>
      <c r="AB3609" s="6"/>
      <c r="AC3609" s="7"/>
    </row>
    <row r="3610" spans="17:29" ht="12.75">
      <c r="Q3610" s="12"/>
      <c r="AB3610" s="6"/>
      <c r="AC3610" s="7"/>
    </row>
    <row r="3611" spans="17:29" ht="12.75">
      <c r="Q3611" s="12"/>
      <c r="AB3611" s="6"/>
      <c r="AC3611" s="7"/>
    </row>
    <row r="3612" spans="17:29" ht="12.75">
      <c r="Q3612" s="12"/>
      <c r="AB3612" s="6"/>
      <c r="AC3612" s="7"/>
    </row>
    <row r="3613" spans="17:29" ht="12.75">
      <c r="Q3613" s="12"/>
      <c r="AB3613" s="6"/>
      <c r="AC3613" s="7"/>
    </row>
    <row r="3614" spans="17:29" ht="12.75">
      <c r="Q3614" s="12"/>
      <c r="AB3614" s="6"/>
      <c r="AC3614" s="7"/>
    </row>
    <row r="3615" spans="17:29" ht="12.75">
      <c r="Q3615" s="12"/>
      <c r="AB3615" s="6"/>
      <c r="AC3615" s="7"/>
    </row>
    <row r="3616" spans="17:29" ht="12.75">
      <c r="Q3616" s="12"/>
      <c r="AB3616" s="6"/>
      <c r="AC3616" s="7"/>
    </row>
    <row r="3617" spans="17:29" ht="12.75">
      <c r="Q3617" s="12"/>
      <c r="AB3617" s="6"/>
      <c r="AC3617" s="7"/>
    </row>
    <row r="3618" spans="17:29" ht="12.75">
      <c r="Q3618" s="12"/>
      <c r="AB3618" s="6"/>
      <c r="AC3618" s="7"/>
    </row>
    <row r="3619" spans="17:29" ht="12.75">
      <c r="Q3619" s="12"/>
      <c r="AB3619" s="6"/>
      <c r="AC3619" s="7"/>
    </row>
    <row r="3620" spans="17:29" ht="12.75">
      <c r="Q3620" s="12"/>
      <c r="AB3620" s="6"/>
      <c r="AC3620" s="7"/>
    </row>
    <row r="3621" spans="17:29" ht="12.75">
      <c r="Q3621" s="12"/>
      <c r="AB3621" s="6"/>
      <c r="AC3621" s="7"/>
    </row>
    <row r="3622" spans="17:29" ht="12.75">
      <c r="Q3622" s="12"/>
      <c r="AB3622" s="6"/>
      <c r="AC3622" s="7"/>
    </row>
    <row r="3623" spans="17:29" ht="12.75">
      <c r="Q3623" s="12"/>
      <c r="AB3623" s="6"/>
      <c r="AC3623" s="7"/>
    </row>
    <row r="3624" spans="17:29" ht="12.75">
      <c r="Q3624" s="12"/>
      <c r="AB3624" s="6"/>
      <c r="AC3624" s="7"/>
    </row>
    <row r="3625" spans="17:29" ht="12.75">
      <c r="Q3625" s="12"/>
      <c r="AB3625" s="6"/>
      <c r="AC3625" s="7"/>
    </row>
    <row r="3626" spans="17:29" ht="12.75">
      <c r="Q3626" s="12"/>
      <c r="AB3626" s="6"/>
      <c r="AC3626" s="7"/>
    </row>
    <row r="3627" spans="17:29" ht="12.75">
      <c r="Q3627" s="12"/>
      <c r="AB3627" s="6"/>
      <c r="AC3627" s="7"/>
    </row>
    <row r="3628" spans="17:29" ht="12.75">
      <c r="Q3628" s="12"/>
      <c r="AB3628" s="6"/>
      <c r="AC3628" s="7"/>
    </row>
    <row r="3629" spans="17:29" ht="12.75">
      <c r="Q3629" s="12"/>
      <c r="AB3629" s="6"/>
      <c r="AC3629" s="7"/>
    </row>
    <row r="3630" spans="17:29" ht="12.75">
      <c r="Q3630" s="12"/>
      <c r="AB3630" s="6"/>
      <c r="AC3630" s="7"/>
    </row>
    <row r="3631" spans="17:29" ht="12.75">
      <c r="Q3631" s="12"/>
      <c r="AB3631" s="6"/>
      <c r="AC3631" s="7"/>
    </row>
    <row r="3632" spans="17:29" ht="12.75">
      <c r="Q3632" s="12"/>
      <c r="AB3632" s="6"/>
      <c r="AC3632" s="7"/>
    </row>
    <row r="3633" spans="17:29" ht="12.75">
      <c r="Q3633" s="12"/>
      <c r="AB3633" s="6"/>
      <c r="AC3633" s="7"/>
    </row>
    <row r="3634" spans="17:29" ht="12.75">
      <c r="Q3634" s="12"/>
      <c r="AB3634" s="6"/>
      <c r="AC3634" s="7"/>
    </row>
    <row r="3635" spans="17:29" ht="12.75">
      <c r="Q3635" s="12"/>
      <c r="AB3635" s="6"/>
      <c r="AC3635" s="7"/>
    </row>
    <row r="3636" spans="17:29" ht="12.75">
      <c r="Q3636" s="12"/>
      <c r="AB3636" s="6"/>
      <c r="AC3636" s="7"/>
    </row>
    <row r="3637" spans="17:29" ht="12.75">
      <c r="Q3637" s="12"/>
      <c r="AB3637" s="6"/>
      <c r="AC3637" s="7"/>
    </row>
    <row r="3638" spans="17:29" ht="12.75">
      <c r="Q3638" s="12"/>
      <c r="AB3638" s="6"/>
      <c r="AC3638" s="7"/>
    </row>
    <row r="3639" spans="17:29" ht="12.75">
      <c r="Q3639" s="12"/>
      <c r="AB3639" s="6"/>
      <c r="AC3639" s="7"/>
    </row>
    <row r="3640" spans="17:29" ht="12.75">
      <c r="Q3640" s="12"/>
      <c r="AB3640" s="6"/>
      <c r="AC3640" s="7"/>
    </row>
    <row r="3641" spans="17:29" ht="12.75">
      <c r="Q3641" s="12"/>
      <c r="AB3641" s="6"/>
      <c r="AC3641" s="7"/>
    </row>
    <row r="3642" spans="17:29" ht="12.75">
      <c r="Q3642" s="12"/>
      <c r="AB3642" s="6"/>
      <c r="AC3642" s="7"/>
    </row>
    <row r="3643" spans="17:29" ht="12.75">
      <c r="Q3643" s="12"/>
      <c r="AB3643" s="6"/>
      <c r="AC3643" s="7"/>
    </row>
    <row r="3644" spans="17:29" ht="12.75">
      <c r="Q3644" s="12"/>
      <c r="AB3644" s="6"/>
      <c r="AC3644" s="7"/>
    </row>
    <row r="3645" spans="17:29" ht="12.75">
      <c r="Q3645" s="12"/>
      <c r="AB3645" s="6"/>
      <c r="AC3645" s="7"/>
    </row>
    <row r="3646" spans="17:29" ht="12.75">
      <c r="Q3646" s="12"/>
      <c r="AB3646" s="6"/>
      <c r="AC3646" s="7"/>
    </row>
    <row r="3647" spans="17:29" ht="12.75">
      <c r="Q3647" s="12"/>
      <c r="AB3647" s="6"/>
      <c r="AC3647" s="7"/>
    </row>
    <row r="3648" spans="17:29" ht="12.75">
      <c r="Q3648" s="12"/>
      <c r="AB3648" s="6"/>
      <c r="AC3648" s="7"/>
    </row>
    <row r="3649" spans="17:29" ht="12.75">
      <c r="Q3649" s="12"/>
      <c r="AB3649" s="6"/>
      <c r="AC3649" s="7"/>
    </row>
    <row r="3650" spans="17:29" ht="12.75">
      <c r="Q3650" s="12"/>
      <c r="AB3650" s="6"/>
      <c r="AC3650" s="7"/>
    </row>
    <row r="3651" spans="17:29" ht="12.75">
      <c r="Q3651" s="12"/>
      <c r="AB3651" s="6"/>
      <c r="AC3651" s="7"/>
    </row>
    <row r="3652" spans="17:29" ht="12.75">
      <c r="Q3652" s="12"/>
      <c r="AB3652" s="6"/>
      <c r="AC3652" s="7"/>
    </row>
    <row r="3653" spans="17:29" ht="12.75">
      <c r="Q3653" s="12"/>
      <c r="AB3653" s="6"/>
      <c r="AC3653" s="7"/>
    </row>
    <row r="3654" spans="17:29" ht="12.75">
      <c r="Q3654" s="12"/>
      <c r="AB3654" s="6"/>
      <c r="AC3654" s="7"/>
    </row>
    <row r="3655" spans="17:29" ht="12.75">
      <c r="Q3655" s="12"/>
      <c r="AB3655" s="6"/>
      <c r="AC3655" s="7"/>
    </row>
    <row r="3656" spans="17:29" ht="12.75">
      <c r="Q3656" s="12"/>
      <c r="AB3656" s="6"/>
      <c r="AC3656" s="7"/>
    </row>
    <row r="3657" spans="17:29" ht="12.75">
      <c r="Q3657" s="12"/>
      <c r="AB3657" s="6"/>
      <c r="AC3657" s="7"/>
    </row>
    <row r="3658" spans="17:29" ht="12.75">
      <c r="Q3658" s="12"/>
      <c r="AB3658" s="6"/>
      <c r="AC3658" s="7"/>
    </row>
    <row r="3659" spans="17:29" ht="12.75">
      <c r="Q3659" s="12"/>
      <c r="AB3659" s="6"/>
      <c r="AC3659" s="7"/>
    </row>
    <row r="3660" spans="17:29" ht="12.75">
      <c r="Q3660" s="12"/>
      <c r="AB3660" s="6"/>
      <c r="AC3660" s="7"/>
    </row>
    <row r="3661" spans="17:29" ht="12.75">
      <c r="Q3661" s="12"/>
      <c r="AB3661" s="6"/>
      <c r="AC3661" s="7"/>
    </row>
    <row r="3662" spans="17:29" ht="12.75">
      <c r="Q3662" s="12"/>
      <c r="AB3662" s="6"/>
      <c r="AC3662" s="7"/>
    </row>
    <row r="3663" spans="17:29" ht="12.75">
      <c r="Q3663" s="12"/>
      <c r="AB3663" s="6"/>
      <c r="AC3663" s="7"/>
    </row>
    <row r="3664" spans="17:29" ht="12.75">
      <c r="Q3664" s="12"/>
      <c r="AB3664" s="6"/>
      <c r="AC3664" s="7"/>
    </row>
    <row r="3665" spans="17:29" ht="12.75">
      <c r="Q3665" s="12"/>
      <c r="AB3665" s="6"/>
      <c r="AC3665" s="7"/>
    </row>
    <row r="3666" spans="17:29" ht="12.75">
      <c r="Q3666" s="12"/>
      <c r="AB3666" s="6"/>
      <c r="AC3666" s="7"/>
    </row>
    <row r="3667" spans="17:29" ht="12.75">
      <c r="Q3667" s="12"/>
      <c r="AB3667" s="6"/>
      <c r="AC3667" s="7"/>
    </row>
    <row r="3668" spans="17:29" ht="12.75">
      <c r="Q3668" s="12"/>
      <c r="AB3668" s="6"/>
      <c r="AC3668" s="7"/>
    </row>
    <row r="3669" spans="17:29" ht="12.75">
      <c r="Q3669" s="12"/>
      <c r="AB3669" s="6"/>
      <c r="AC3669" s="7"/>
    </row>
    <row r="3670" spans="17:29" ht="12.75">
      <c r="Q3670" s="12"/>
      <c r="AB3670" s="6"/>
      <c r="AC3670" s="7"/>
    </row>
    <row r="3671" spans="17:29" ht="12.75">
      <c r="Q3671" s="12"/>
      <c r="AB3671" s="6"/>
      <c r="AC3671" s="7"/>
    </row>
    <row r="3672" spans="17:29" ht="12.75">
      <c r="Q3672" s="12"/>
      <c r="AB3672" s="6"/>
      <c r="AC3672" s="7"/>
    </row>
    <row r="3673" spans="17:29" ht="12.75">
      <c r="Q3673" s="12"/>
      <c r="AB3673" s="6"/>
      <c r="AC3673" s="7"/>
    </row>
    <row r="3674" spans="17:29" ht="12.75">
      <c r="Q3674" s="12"/>
      <c r="AB3674" s="6"/>
      <c r="AC3674" s="7"/>
    </row>
    <row r="3675" spans="17:29" ht="12.75">
      <c r="Q3675" s="12"/>
      <c r="AB3675" s="6"/>
      <c r="AC3675" s="7"/>
    </row>
    <row r="3676" spans="17:29" ht="12.75">
      <c r="Q3676" s="12"/>
      <c r="AB3676" s="6"/>
      <c r="AC3676" s="7"/>
    </row>
    <row r="3677" spans="17:29" ht="12.75">
      <c r="Q3677" s="12"/>
      <c r="AB3677" s="6"/>
      <c r="AC3677" s="7"/>
    </row>
    <row r="3678" spans="17:29" ht="12.75">
      <c r="Q3678" s="12"/>
      <c r="AB3678" s="6"/>
      <c r="AC3678" s="7"/>
    </row>
    <row r="3679" spans="17:29" ht="12.75">
      <c r="Q3679" s="12"/>
      <c r="AB3679" s="6"/>
      <c r="AC3679" s="7"/>
    </row>
    <row r="3680" spans="17:29" ht="12.75">
      <c r="Q3680" s="12"/>
      <c r="AB3680" s="6"/>
      <c r="AC3680" s="7"/>
    </row>
    <row r="3681" spans="17:29" ht="12.75">
      <c r="Q3681" s="12"/>
      <c r="AB3681" s="6"/>
      <c r="AC3681" s="7"/>
    </row>
    <row r="3682" spans="17:29" ht="12.75">
      <c r="Q3682" s="12"/>
      <c r="AB3682" s="6"/>
      <c r="AC3682" s="7"/>
    </row>
    <row r="3683" spans="17:29" ht="12.75">
      <c r="Q3683" s="12"/>
      <c r="AB3683" s="6"/>
      <c r="AC3683" s="7"/>
    </row>
    <row r="3684" spans="17:29" ht="12.75">
      <c r="Q3684" s="12"/>
      <c r="AB3684" s="6"/>
      <c r="AC3684" s="7"/>
    </row>
    <row r="3685" spans="17:29" ht="12.75">
      <c r="Q3685" s="12"/>
      <c r="AB3685" s="6"/>
      <c r="AC3685" s="7"/>
    </row>
    <row r="3686" spans="17:29" ht="12.75">
      <c r="Q3686" s="12"/>
      <c r="AB3686" s="6"/>
      <c r="AC3686" s="7"/>
    </row>
    <row r="3687" spans="17:29" ht="12.75">
      <c r="Q3687" s="12"/>
      <c r="AB3687" s="6"/>
      <c r="AC3687" s="7"/>
    </row>
    <row r="3688" spans="17:29" ht="12.75">
      <c r="Q3688" s="12"/>
      <c r="AB3688" s="6"/>
      <c r="AC3688" s="7"/>
    </row>
    <row r="3689" spans="17:29" ht="12.75">
      <c r="Q3689" s="12"/>
      <c r="AB3689" s="6"/>
      <c r="AC3689" s="7"/>
    </row>
    <row r="3690" spans="17:29" ht="12.75">
      <c r="Q3690" s="12"/>
      <c r="AB3690" s="6"/>
      <c r="AC3690" s="7"/>
    </row>
    <row r="3691" spans="17:29" ht="12.75">
      <c r="Q3691" s="12"/>
      <c r="AB3691" s="6"/>
      <c r="AC3691" s="7"/>
    </row>
    <row r="3692" spans="17:29" ht="12.75">
      <c r="Q3692" s="12"/>
      <c r="AB3692" s="6"/>
      <c r="AC3692" s="7"/>
    </row>
    <row r="3693" spans="17:29" ht="12.75">
      <c r="Q3693" s="12"/>
      <c r="AB3693" s="6"/>
      <c r="AC3693" s="7"/>
    </row>
    <row r="3694" spans="17:29" ht="12.75">
      <c r="Q3694" s="12"/>
      <c r="AB3694" s="6"/>
      <c r="AC3694" s="7"/>
    </row>
    <row r="3695" spans="17:29" ht="12.75">
      <c r="Q3695" s="12"/>
      <c r="AB3695" s="6"/>
      <c r="AC3695" s="7"/>
    </row>
    <row r="3696" spans="17:29" ht="12.75">
      <c r="Q3696" s="12"/>
      <c r="AB3696" s="6"/>
      <c r="AC3696" s="7"/>
    </row>
    <row r="3697" spans="17:29" ht="12.75">
      <c r="Q3697" s="12"/>
      <c r="AB3697" s="6"/>
      <c r="AC3697" s="7"/>
    </row>
    <row r="3698" spans="17:29" ht="12.75">
      <c r="Q3698" s="12"/>
      <c r="AB3698" s="6"/>
      <c r="AC3698" s="7"/>
    </row>
    <row r="3699" spans="17:29" ht="12.75">
      <c r="Q3699" s="12"/>
      <c r="AB3699" s="6"/>
      <c r="AC3699" s="7"/>
    </row>
    <row r="3700" spans="17:29" ht="12.75">
      <c r="Q3700" s="12"/>
      <c r="AB3700" s="6"/>
      <c r="AC3700" s="7"/>
    </row>
    <row r="3701" spans="17:29" ht="12.75">
      <c r="Q3701" s="12"/>
      <c r="AB3701" s="6"/>
      <c r="AC3701" s="7"/>
    </row>
    <row r="3702" spans="17:29" ht="12.75">
      <c r="Q3702" s="12"/>
      <c r="AB3702" s="6"/>
      <c r="AC3702" s="7"/>
    </row>
    <row r="3703" spans="17:29" ht="12.75">
      <c r="Q3703" s="12"/>
      <c r="AB3703" s="6"/>
      <c r="AC3703" s="7"/>
    </row>
    <row r="3704" spans="17:29" ht="12.75">
      <c r="Q3704" s="12"/>
      <c r="AB3704" s="6"/>
      <c r="AC3704" s="7"/>
    </row>
    <row r="3705" spans="17:29" ht="12.75">
      <c r="Q3705" s="12"/>
      <c r="AB3705" s="6"/>
      <c r="AC3705" s="7"/>
    </row>
    <row r="3706" spans="17:29" ht="12.75">
      <c r="Q3706" s="12"/>
      <c r="AB3706" s="6"/>
      <c r="AC3706" s="7"/>
    </row>
    <row r="3707" spans="17:29" ht="12.75">
      <c r="Q3707" s="12"/>
      <c r="AB3707" s="6"/>
      <c r="AC3707" s="7"/>
    </row>
    <row r="3708" spans="17:29" ht="12.75">
      <c r="Q3708" s="12"/>
      <c r="AB3708" s="6"/>
      <c r="AC3708" s="7"/>
    </row>
    <row r="3709" spans="17:29" ht="12.75">
      <c r="Q3709" s="12"/>
      <c r="AB3709" s="6"/>
      <c r="AC3709" s="7"/>
    </row>
    <row r="3710" spans="17:29" ht="12.75">
      <c r="Q3710" s="12"/>
      <c r="AB3710" s="6"/>
      <c r="AC3710" s="7"/>
    </row>
    <row r="3711" spans="17:29" ht="12.75">
      <c r="Q3711" s="12"/>
      <c r="AB3711" s="6"/>
      <c r="AC3711" s="7"/>
    </row>
    <row r="3712" spans="17:29" ht="12.75">
      <c r="Q3712" s="12"/>
      <c r="AB3712" s="6"/>
      <c r="AC3712" s="7"/>
    </row>
    <row r="3713" spans="17:29" ht="12.75">
      <c r="Q3713" s="12"/>
      <c r="AB3713" s="6"/>
      <c r="AC3713" s="7"/>
    </row>
    <row r="3714" spans="17:29" ht="12.75">
      <c r="Q3714" s="12"/>
      <c r="AB3714" s="6"/>
      <c r="AC3714" s="7"/>
    </row>
    <row r="3715" spans="17:29" ht="12.75">
      <c r="Q3715" s="12"/>
      <c r="AB3715" s="6"/>
      <c r="AC3715" s="7"/>
    </row>
    <row r="3716" spans="17:29" ht="12.75">
      <c r="Q3716" s="12"/>
      <c r="AB3716" s="6"/>
      <c r="AC3716" s="7"/>
    </row>
    <row r="3717" spans="17:29" ht="12.75">
      <c r="Q3717" s="12"/>
      <c r="AB3717" s="6"/>
      <c r="AC3717" s="7"/>
    </row>
    <row r="3718" spans="17:29" ht="12.75">
      <c r="Q3718" s="12"/>
      <c r="AB3718" s="6"/>
      <c r="AC3718" s="7"/>
    </row>
    <row r="3719" spans="17:29" ht="12.75">
      <c r="Q3719" s="12"/>
      <c r="AB3719" s="6"/>
      <c r="AC3719" s="7"/>
    </row>
    <row r="3720" spans="17:29" ht="12.75">
      <c r="Q3720" s="12"/>
      <c r="AB3720" s="6"/>
      <c r="AC3720" s="7"/>
    </row>
    <row r="3721" spans="17:29" ht="12.75">
      <c r="Q3721" s="12"/>
      <c r="AB3721" s="6"/>
      <c r="AC3721" s="7"/>
    </row>
    <row r="3722" spans="17:29" ht="12.75">
      <c r="Q3722" s="12"/>
      <c r="AB3722" s="6"/>
      <c r="AC3722" s="7"/>
    </row>
    <row r="3723" spans="17:29" ht="12.75">
      <c r="Q3723" s="12"/>
      <c r="AB3723" s="6"/>
      <c r="AC3723" s="7"/>
    </row>
    <row r="3724" spans="17:29" ht="12.75">
      <c r="Q3724" s="12"/>
      <c r="AB3724" s="6"/>
      <c r="AC3724" s="7"/>
    </row>
    <row r="3725" spans="17:29" ht="12.75">
      <c r="Q3725" s="12"/>
      <c r="AB3725" s="6"/>
      <c r="AC3725" s="7"/>
    </row>
    <row r="3726" spans="17:29" ht="12.75">
      <c r="Q3726" s="12"/>
      <c r="AB3726" s="6"/>
      <c r="AC3726" s="7"/>
    </row>
    <row r="3727" spans="17:29" ht="12.75">
      <c r="Q3727" s="12"/>
      <c r="AB3727" s="6"/>
      <c r="AC3727" s="7"/>
    </row>
    <row r="3728" spans="17:29" ht="12.75">
      <c r="Q3728" s="12"/>
      <c r="AB3728" s="6"/>
      <c r="AC3728" s="7"/>
    </row>
    <row r="3729" spans="17:29" ht="12.75">
      <c r="Q3729" s="12"/>
      <c r="AB3729" s="6"/>
      <c r="AC3729" s="7"/>
    </row>
    <row r="3730" spans="17:29" ht="12.75">
      <c r="Q3730" s="12"/>
      <c r="AB3730" s="6"/>
      <c r="AC3730" s="7"/>
    </row>
    <row r="3731" spans="17:29" ht="12.75">
      <c r="Q3731" s="12"/>
      <c r="AB3731" s="6"/>
      <c r="AC3731" s="7"/>
    </row>
    <row r="3732" spans="17:29" ht="12.75">
      <c r="Q3732" s="12"/>
      <c r="AB3732" s="6"/>
      <c r="AC3732" s="7"/>
    </row>
    <row r="3733" spans="17:29" ht="12.75">
      <c r="Q3733" s="12"/>
      <c r="AB3733" s="6"/>
      <c r="AC3733" s="7"/>
    </row>
    <row r="3734" spans="17:29" ht="12.75">
      <c r="Q3734" s="12"/>
      <c r="AB3734" s="6"/>
      <c r="AC3734" s="7"/>
    </row>
    <row r="3735" spans="17:29" ht="12.75">
      <c r="Q3735" s="12"/>
      <c r="AB3735" s="6"/>
      <c r="AC3735" s="7"/>
    </row>
    <row r="3736" spans="17:29" ht="12.75">
      <c r="Q3736" s="12"/>
      <c r="AB3736" s="6"/>
      <c r="AC3736" s="7"/>
    </row>
    <row r="3737" spans="17:29" ht="12.75">
      <c r="Q3737" s="12"/>
      <c r="AB3737" s="6"/>
      <c r="AC3737" s="7"/>
    </row>
    <row r="3738" spans="17:29" ht="12.75">
      <c r="Q3738" s="12"/>
      <c r="AB3738" s="6"/>
      <c r="AC3738" s="7"/>
    </row>
    <row r="3739" spans="17:29" ht="12.75">
      <c r="Q3739" s="12"/>
      <c r="AB3739" s="6"/>
      <c r="AC3739" s="7"/>
    </row>
    <row r="3740" spans="17:29" ht="12.75">
      <c r="Q3740" s="12"/>
      <c r="AB3740" s="6"/>
      <c r="AC3740" s="7"/>
    </row>
    <row r="3741" spans="17:29" ht="12.75">
      <c r="Q3741" s="12"/>
      <c r="AB3741" s="6"/>
      <c r="AC3741" s="7"/>
    </row>
    <row r="3742" spans="17:29" ht="12.75">
      <c r="Q3742" s="12"/>
      <c r="AB3742" s="6"/>
      <c r="AC3742" s="7"/>
    </row>
    <row r="3743" spans="17:29" ht="12.75">
      <c r="Q3743" s="12"/>
      <c r="AB3743" s="6"/>
      <c r="AC3743" s="7"/>
    </row>
    <row r="3744" spans="17:29" ht="12.75">
      <c r="Q3744" s="12"/>
      <c r="AB3744" s="6"/>
      <c r="AC3744" s="7"/>
    </row>
    <row r="3745" spans="17:29" ht="12.75">
      <c r="Q3745" s="12"/>
      <c r="AB3745" s="6"/>
      <c r="AC3745" s="7"/>
    </row>
    <row r="3746" spans="17:29" ht="12.75">
      <c r="Q3746" s="12"/>
      <c r="AB3746" s="6"/>
      <c r="AC3746" s="7"/>
    </row>
    <row r="3747" spans="17:29" ht="12.75">
      <c r="Q3747" s="12"/>
      <c r="AB3747" s="6"/>
      <c r="AC3747" s="7"/>
    </row>
    <row r="3748" spans="17:29" ht="12.75">
      <c r="Q3748" s="12"/>
      <c r="AB3748" s="6"/>
      <c r="AC3748" s="7"/>
    </row>
    <row r="3749" spans="17:29" ht="12.75">
      <c r="Q3749" s="12"/>
      <c r="AB3749" s="6"/>
      <c r="AC3749" s="7"/>
    </row>
    <row r="3750" spans="17:29" ht="12.75">
      <c r="Q3750" s="12"/>
      <c r="AB3750" s="6"/>
      <c r="AC3750" s="7"/>
    </row>
    <row r="3751" spans="17:29" ht="12.75">
      <c r="Q3751" s="12"/>
      <c r="AB3751" s="6"/>
      <c r="AC3751" s="7"/>
    </row>
    <row r="3752" spans="17:29" ht="12.75">
      <c r="Q3752" s="12"/>
      <c r="AB3752" s="6"/>
      <c r="AC3752" s="7"/>
    </row>
    <row r="3753" spans="17:29" ht="12.75">
      <c r="Q3753" s="12"/>
      <c r="AB3753" s="6"/>
      <c r="AC3753" s="7"/>
    </row>
    <row r="3754" spans="17:29" ht="12.75">
      <c r="Q3754" s="12"/>
      <c r="AB3754" s="6"/>
      <c r="AC3754" s="7"/>
    </row>
    <row r="3755" spans="17:29" ht="12.75">
      <c r="Q3755" s="12"/>
      <c r="AB3755" s="6"/>
      <c r="AC3755" s="7"/>
    </row>
    <row r="3756" spans="17:29" ht="12.75">
      <c r="Q3756" s="12"/>
      <c r="AB3756" s="6"/>
      <c r="AC3756" s="7"/>
    </row>
    <row r="3757" spans="17:29" ht="12.75">
      <c r="Q3757" s="12"/>
      <c r="AB3757" s="6"/>
      <c r="AC3757" s="7"/>
    </row>
    <row r="3758" spans="17:29" ht="12.75">
      <c r="Q3758" s="12"/>
      <c r="AB3758" s="6"/>
      <c r="AC3758" s="7"/>
    </row>
    <row r="3759" spans="17:29" ht="12.75">
      <c r="Q3759" s="12"/>
      <c r="AB3759" s="6"/>
      <c r="AC3759" s="7"/>
    </row>
    <row r="3760" spans="17:29" ht="12.75">
      <c r="Q3760" s="12"/>
      <c r="AB3760" s="6"/>
      <c r="AC3760" s="7"/>
    </row>
    <row r="3761" spans="17:29" ht="12.75">
      <c r="Q3761" s="12"/>
      <c r="AB3761" s="6"/>
      <c r="AC3761" s="7"/>
    </row>
    <row r="3762" spans="17:29" ht="12.75">
      <c r="Q3762" s="12"/>
      <c r="AB3762" s="6"/>
      <c r="AC3762" s="7"/>
    </row>
    <row r="3763" spans="17:29" ht="12.75">
      <c r="Q3763" s="12"/>
      <c r="AB3763" s="6"/>
      <c r="AC3763" s="7"/>
    </row>
    <row r="3764" spans="17:29" ht="12.75">
      <c r="Q3764" s="12"/>
      <c r="AB3764" s="6"/>
      <c r="AC3764" s="7"/>
    </row>
    <row r="3765" spans="17:29" ht="12.75">
      <c r="Q3765" s="12"/>
      <c r="AB3765" s="6"/>
      <c r="AC3765" s="7"/>
    </row>
    <row r="3766" spans="17:29" ht="12.75">
      <c r="Q3766" s="12"/>
      <c r="AB3766" s="6"/>
      <c r="AC3766" s="7"/>
    </row>
    <row r="3767" spans="17:29" ht="12.75">
      <c r="Q3767" s="12"/>
      <c r="AB3767" s="6"/>
      <c r="AC3767" s="7"/>
    </row>
    <row r="3768" spans="17:29" ht="12.75">
      <c r="Q3768" s="12"/>
      <c r="AB3768" s="6"/>
      <c r="AC3768" s="7"/>
    </row>
    <row r="3769" spans="17:29" ht="12.75">
      <c r="Q3769" s="12"/>
      <c r="AB3769" s="6"/>
      <c r="AC3769" s="7"/>
    </row>
    <row r="3770" spans="17:29" ht="12.75">
      <c r="Q3770" s="12"/>
      <c r="AB3770" s="6"/>
      <c r="AC3770" s="7"/>
    </row>
    <row r="3771" spans="17:29" ht="12.75">
      <c r="Q3771" s="12"/>
      <c r="AB3771" s="6"/>
      <c r="AC3771" s="7"/>
    </row>
    <row r="3772" spans="17:29" ht="12.75">
      <c r="Q3772" s="12"/>
      <c r="AB3772" s="6"/>
      <c r="AC3772" s="7"/>
    </row>
    <row r="3773" spans="17:29" ht="12.75">
      <c r="Q3773" s="12"/>
      <c r="AB3773" s="6"/>
      <c r="AC3773" s="7"/>
    </row>
    <row r="3774" spans="17:29" ht="12.75">
      <c r="Q3774" s="12"/>
      <c r="AB3774" s="6"/>
      <c r="AC3774" s="7"/>
    </row>
    <row r="3775" spans="17:29" ht="12.75">
      <c r="Q3775" s="12"/>
      <c r="AB3775" s="6"/>
      <c r="AC3775" s="7"/>
    </row>
    <row r="3776" spans="17:29" ht="12.75">
      <c r="Q3776" s="12"/>
      <c r="AB3776" s="6"/>
      <c r="AC3776" s="7"/>
    </row>
    <row r="3777" spans="17:29" ht="12.75">
      <c r="Q3777" s="12"/>
      <c r="AB3777" s="6"/>
      <c r="AC3777" s="7"/>
    </row>
    <row r="3778" spans="17:29" ht="12.75">
      <c r="Q3778" s="12"/>
      <c r="AB3778" s="6"/>
      <c r="AC3778" s="7"/>
    </row>
    <row r="3779" spans="17:29" ht="12.75">
      <c r="Q3779" s="12"/>
      <c r="AB3779" s="6"/>
      <c r="AC3779" s="7"/>
    </row>
    <row r="3780" spans="17:29" ht="12.75">
      <c r="Q3780" s="12"/>
      <c r="AB3780" s="6"/>
      <c r="AC3780" s="7"/>
    </row>
    <row r="3781" spans="17:29" ht="12.75">
      <c r="Q3781" s="12"/>
      <c r="AB3781" s="6"/>
      <c r="AC3781" s="7"/>
    </row>
    <row r="3782" spans="17:29" ht="12.75">
      <c r="Q3782" s="12"/>
      <c r="AB3782" s="6"/>
      <c r="AC3782" s="7"/>
    </row>
    <row r="3783" spans="17:29" ht="12.75">
      <c r="Q3783" s="12"/>
      <c r="AB3783" s="6"/>
      <c r="AC3783" s="7"/>
    </row>
    <row r="3784" spans="17:29" ht="12.75">
      <c r="Q3784" s="12"/>
      <c r="AB3784" s="6"/>
      <c r="AC3784" s="7"/>
    </row>
    <row r="3785" spans="17:29" ht="12.75">
      <c r="Q3785" s="12"/>
      <c r="AB3785" s="6"/>
      <c r="AC3785" s="7"/>
    </row>
    <row r="3786" spans="17:29" ht="12.75">
      <c r="Q3786" s="12"/>
      <c r="AB3786" s="6"/>
      <c r="AC3786" s="7"/>
    </row>
    <row r="3787" spans="17:29" ht="12.75">
      <c r="Q3787" s="12"/>
      <c r="AB3787" s="6"/>
      <c r="AC3787" s="7"/>
    </row>
    <row r="3788" spans="17:29" ht="12.75">
      <c r="Q3788" s="12"/>
      <c r="AB3788" s="6"/>
      <c r="AC3788" s="7"/>
    </row>
    <row r="3789" spans="17:29" ht="12.75">
      <c r="Q3789" s="12"/>
      <c r="AB3789" s="6"/>
      <c r="AC3789" s="7"/>
    </row>
    <row r="3790" spans="17:29" ht="12.75">
      <c r="Q3790" s="12"/>
      <c r="AB3790" s="6"/>
      <c r="AC3790" s="7"/>
    </row>
    <row r="3791" spans="17:29" ht="12.75">
      <c r="Q3791" s="12"/>
      <c r="AB3791" s="6"/>
      <c r="AC3791" s="7"/>
    </row>
    <row r="3792" spans="17:29" ht="12.75">
      <c r="Q3792" s="12"/>
      <c r="AB3792" s="6"/>
      <c r="AC3792" s="7"/>
    </row>
    <row r="3793" spans="17:29" ht="12.75">
      <c r="Q3793" s="12"/>
      <c r="AB3793" s="6"/>
      <c r="AC3793" s="7"/>
    </row>
    <row r="3794" spans="17:29" ht="12.75">
      <c r="Q3794" s="12"/>
      <c r="AB3794" s="6"/>
      <c r="AC3794" s="7"/>
    </row>
    <row r="3795" spans="17:29" ht="12.75">
      <c r="Q3795" s="12"/>
      <c r="AB3795" s="6"/>
      <c r="AC3795" s="7"/>
    </row>
    <row r="3796" spans="17:29" ht="12.75">
      <c r="Q3796" s="12"/>
      <c r="AB3796" s="6"/>
      <c r="AC3796" s="7"/>
    </row>
    <row r="3797" spans="17:29" ht="12.75">
      <c r="Q3797" s="12"/>
      <c r="AB3797" s="6"/>
      <c r="AC3797" s="7"/>
    </row>
    <row r="3798" spans="17:29" ht="12.75">
      <c r="Q3798" s="12"/>
      <c r="AB3798" s="6"/>
      <c r="AC3798" s="7"/>
    </row>
    <row r="3799" spans="17:29" ht="12.75">
      <c r="Q3799" s="12"/>
      <c r="AB3799" s="6"/>
      <c r="AC3799" s="7"/>
    </row>
    <row r="3800" spans="17:29" ht="12.75">
      <c r="Q3800" s="12"/>
      <c r="AB3800" s="6"/>
      <c r="AC3800" s="7"/>
    </row>
    <row r="3801" spans="17:29" ht="12.75">
      <c r="Q3801" s="12"/>
      <c r="AB3801" s="6"/>
      <c r="AC3801" s="7"/>
    </row>
    <row r="3802" spans="17:29" ht="12.75">
      <c r="Q3802" s="12"/>
      <c r="AB3802" s="6"/>
      <c r="AC3802" s="7"/>
    </row>
    <row r="3803" spans="17:29" ht="12.75">
      <c r="Q3803" s="12"/>
      <c r="AB3803" s="6"/>
      <c r="AC3803" s="7"/>
    </row>
    <row r="3804" spans="17:29" ht="12.75">
      <c r="Q3804" s="12"/>
      <c r="AB3804" s="6"/>
      <c r="AC3804" s="7"/>
    </row>
    <row r="3805" spans="17:29" ht="12.75">
      <c r="Q3805" s="12"/>
      <c r="AB3805" s="6"/>
      <c r="AC3805" s="7"/>
    </row>
    <row r="3806" spans="17:29" ht="12.75">
      <c r="Q3806" s="12"/>
      <c r="AB3806" s="6"/>
      <c r="AC3806" s="7"/>
    </row>
    <row r="3807" spans="17:29" ht="12.75">
      <c r="Q3807" s="12"/>
      <c r="AB3807" s="6"/>
      <c r="AC3807" s="7"/>
    </row>
    <row r="3808" spans="17:29" ht="12.75">
      <c r="Q3808" s="12"/>
      <c r="AB3808" s="6"/>
      <c r="AC3808" s="7"/>
    </row>
    <row r="3809" spans="17:29" ht="12.75">
      <c r="Q3809" s="12"/>
      <c r="AB3809" s="6"/>
      <c r="AC3809" s="7"/>
    </row>
    <row r="3810" spans="17:29" ht="12.75">
      <c r="Q3810" s="12"/>
      <c r="AB3810" s="6"/>
      <c r="AC3810" s="7"/>
    </row>
    <row r="3811" spans="17:29" ht="12.75">
      <c r="Q3811" s="12"/>
      <c r="AB3811" s="6"/>
      <c r="AC3811" s="7"/>
    </row>
    <row r="3812" spans="17:29" ht="12.75">
      <c r="Q3812" s="12"/>
      <c r="AB3812" s="6"/>
      <c r="AC3812" s="7"/>
    </row>
    <row r="3813" spans="17:29" ht="12.75">
      <c r="Q3813" s="12"/>
      <c r="AB3813" s="6"/>
      <c r="AC3813" s="7"/>
    </row>
    <row r="3814" spans="17:29" ht="12.75">
      <c r="Q3814" s="12"/>
      <c r="AB3814" s="6"/>
      <c r="AC3814" s="7"/>
    </row>
    <row r="3815" spans="17:29" ht="12.75">
      <c r="Q3815" s="12"/>
      <c r="AB3815" s="6"/>
      <c r="AC3815" s="7"/>
    </row>
    <row r="3816" spans="17:29" ht="12.75">
      <c r="Q3816" s="12"/>
      <c r="AB3816" s="6"/>
      <c r="AC3816" s="7"/>
    </row>
    <row r="3817" spans="17:29" ht="12.75">
      <c r="Q3817" s="12"/>
      <c r="AB3817" s="6"/>
      <c r="AC3817" s="7"/>
    </row>
    <row r="3818" spans="17:29" ht="12.75">
      <c r="Q3818" s="12"/>
      <c r="AB3818" s="6"/>
      <c r="AC3818" s="7"/>
    </row>
    <row r="3819" spans="17:29" ht="12.75">
      <c r="Q3819" s="12"/>
      <c r="AB3819" s="6"/>
      <c r="AC3819" s="7"/>
    </row>
    <row r="3820" spans="17:29" ht="12.75">
      <c r="Q3820" s="12"/>
      <c r="AB3820" s="6"/>
      <c r="AC3820" s="7"/>
    </row>
    <row r="3821" spans="17:29" ht="12.75">
      <c r="Q3821" s="12"/>
      <c r="AB3821" s="6"/>
      <c r="AC3821" s="7"/>
    </row>
    <row r="3822" spans="17:29" ht="12.75">
      <c r="Q3822" s="12"/>
      <c r="AB3822" s="6"/>
      <c r="AC3822" s="7"/>
    </row>
    <row r="3823" spans="17:29" ht="12.75">
      <c r="Q3823" s="12"/>
      <c r="AB3823" s="6"/>
      <c r="AC3823" s="7"/>
    </row>
    <row r="3824" spans="17:29" ht="12.75">
      <c r="Q3824" s="12"/>
      <c r="AB3824" s="6"/>
      <c r="AC3824" s="7"/>
    </row>
    <row r="3825" spans="17:29" ht="12.75">
      <c r="Q3825" s="12"/>
      <c r="AB3825" s="6"/>
      <c r="AC3825" s="7"/>
    </row>
    <row r="3826" spans="17:29" ht="12.75">
      <c r="Q3826" s="12"/>
      <c r="AB3826" s="6"/>
      <c r="AC3826" s="7"/>
    </row>
    <row r="3827" spans="17:29" ht="12.75">
      <c r="Q3827" s="12"/>
      <c r="AB3827" s="6"/>
      <c r="AC3827" s="7"/>
    </row>
    <row r="3828" spans="17:29" ht="12.75">
      <c r="Q3828" s="12"/>
      <c r="AB3828" s="6"/>
      <c r="AC3828" s="7"/>
    </row>
    <row r="3829" spans="17:29" ht="12.75">
      <c r="Q3829" s="12"/>
      <c r="AB3829" s="6"/>
      <c r="AC3829" s="7"/>
    </row>
    <row r="3830" spans="17:29" ht="12.75">
      <c r="Q3830" s="12"/>
      <c r="AB3830" s="6"/>
      <c r="AC3830" s="7"/>
    </row>
    <row r="3831" spans="17:29" ht="12.75">
      <c r="Q3831" s="12"/>
      <c r="AB3831" s="6"/>
      <c r="AC3831" s="7"/>
    </row>
    <row r="3832" spans="17:29" ht="12.75">
      <c r="Q3832" s="12"/>
      <c r="AB3832" s="6"/>
      <c r="AC3832" s="7"/>
    </row>
    <row r="3833" spans="17:29" ht="12.75">
      <c r="Q3833" s="12"/>
      <c r="AB3833" s="6"/>
      <c r="AC3833" s="7"/>
    </row>
    <row r="3834" spans="17:29" ht="12.75">
      <c r="Q3834" s="12"/>
      <c r="AB3834" s="6"/>
      <c r="AC3834" s="7"/>
    </row>
    <row r="3835" spans="17:29" ht="12.75">
      <c r="Q3835" s="12"/>
      <c r="AB3835" s="6"/>
      <c r="AC3835" s="7"/>
    </row>
    <row r="3836" spans="17:29" ht="12.75">
      <c r="Q3836" s="12"/>
      <c r="AB3836" s="6"/>
      <c r="AC3836" s="7"/>
    </row>
    <row r="3837" spans="17:29" ht="12.75">
      <c r="Q3837" s="12"/>
      <c r="AB3837" s="6"/>
      <c r="AC3837" s="7"/>
    </row>
    <row r="3838" spans="17:29" ht="12.75">
      <c r="Q3838" s="12"/>
      <c r="AB3838" s="6"/>
      <c r="AC3838" s="7"/>
    </row>
    <row r="3839" spans="17:29" ht="12.75">
      <c r="Q3839" s="12"/>
      <c r="AB3839" s="6"/>
      <c r="AC3839" s="7"/>
    </row>
    <row r="3840" spans="17:29" ht="12.75">
      <c r="Q3840" s="12"/>
      <c r="AB3840" s="6"/>
      <c r="AC3840" s="7"/>
    </row>
    <row r="3841" spans="17:29" ht="12.75">
      <c r="Q3841" s="12"/>
      <c r="AB3841" s="6"/>
      <c r="AC3841" s="7"/>
    </row>
    <row r="3842" spans="17:29" ht="12.75">
      <c r="Q3842" s="12"/>
      <c r="AB3842" s="6"/>
      <c r="AC3842" s="7"/>
    </row>
    <row r="3843" spans="17:29" ht="12.75">
      <c r="Q3843" s="12"/>
      <c r="AB3843" s="6"/>
      <c r="AC3843" s="7"/>
    </row>
    <row r="3844" spans="17:29" ht="12.75">
      <c r="Q3844" s="12"/>
      <c r="AB3844" s="6"/>
      <c r="AC3844" s="7"/>
    </row>
    <row r="3845" spans="17:29" ht="12.75">
      <c r="Q3845" s="12"/>
      <c r="AB3845" s="6"/>
      <c r="AC3845" s="7"/>
    </row>
    <row r="3846" spans="17:29" ht="12.75">
      <c r="Q3846" s="12"/>
      <c r="AB3846" s="6"/>
      <c r="AC3846" s="7"/>
    </row>
    <row r="3847" spans="17:29" ht="12.75">
      <c r="Q3847" s="12"/>
      <c r="AB3847" s="6"/>
      <c r="AC3847" s="7"/>
    </row>
    <row r="3848" spans="17:29" ht="12.75">
      <c r="Q3848" s="12"/>
      <c r="AB3848" s="6"/>
      <c r="AC3848" s="7"/>
    </row>
    <row r="3849" spans="17:29" ht="12.75">
      <c r="Q3849" s="12"/>
      <c r="AB3849" s="6"/>
      <c r="AC3849" s="7"/>
    </row>
    <row r="3850" spans="17:29" ht="12.75">
      <c r="Q3850" s="12"/>
      <c r="AB3850" s="6"/>
      <c r="AC3850" s="7"/>
    </row>
    <row r="3851" spans="17:29" ht="12.75">
      <c r="Q3851" s="12"/>
      <c r="AB3851" s="6"/>
      <c r="AC3851" s="7"/>
    </row>
    <row r="3852" spans="17:29" ht="12.75">
      <c r="Q3852" s="12"/>
      <c r="AB3852" s="6"/>
      <c r="AC3852" s="7"/>
    </row>
    <row r="3853" spans="17:29" ht="12.75">
      <c r="Q3853" s="12"/>
      <c r="AB3853" s="6"/>
      <c r="AC3853" s="7"/>
    </row>
    <row r="3854" spans="17:29" ht="12.75">
      <c r="Q3854" s="12"/>
      <c r="AB3854" s="6"/>
      <c r="AC3854" s="7"/>
    </row>
    <row r="3855" spans="17:29" ht="12.75">
      <c r="Q3855" s="12"/>
      <c r="AB3855" s="6"/>
      <c r="AC3855" s="7"/>
    </row>
    <row r="3856" spans="17:29" ht="12.75">
      <c r="Q3856" s="12"/>
      <c r="AB3856" s="6"/>
      <c r="AC3856" s="7"/>
    </row>
    <row r="3857" spans="17:29" ht="12.75">
      <c r="Q3857" s="12"/>
      <c r="AB3857" s="6"/>
      <c r="AC3857" s="7"/>
    </row>
    <row r="3858" spans="17:29" ht="12.75">
      <c r="Q3858" s="12"/>
      <c r="AB3858" s="6"/>
      <c r="AC3858" s="7"/>
    </row>
    <row r="3859" spans="17:29" ht="12.75">
      <c r="Q3859" s="12"/>
      <c r="AB3859" s="6"/>
      <c r="AC3859" s="7"/>
    </row>
    <row r="3860" spans="17:29" ht="12.75">
      <c r="Q3860" s="12"/>
      <c r="AB3860" s="6"/>
      <c r="AC3860" s="7"/>
    </row>
    <row r="3861" spans="17:29" ht="12.75">
      <c r="Q3861" s="12"/>
      <c r="AB3861" s="6"/>
      <c r="AC3861" s="7"/>
    </row>
    <row r="3862" spans="17:29" ht="12.75">
      <c r="Q3862" s="12"/>
      <c r="AB3862" s="6"/>
      <c r="AC3862" s="7"/>
    </row>
    <row r="3863" spans="17:29" ht="12.75">
      <c r="Q3863" s="12"/>
      <c r="AB3863" s="6"/>
      <c r="AC3863" s="7"/>
    </row>
    <row r="3864" spans="17:29" ht="12.75">
      <c r="Q3864" s="12"/>
      <c r="AB3864" s="6"/>
      <c r="AC3864" s="7"/>
    </row>
    <row r="3865" spans="17:29" ht="12.75">
      <c r="Q3865" s="12"/>
      <c r="AB3865" s="6"/>
      <c r="AC3865" s="7"/>
    </row>
    <row r="3866" spans="17:29" ht="12.75">
      <c r="Q3866" s="12"/>
      <c r="AB3866" s="6"/>
      <c r="AC3866" s="7"/>
    </row>
    <row r="3867" spans="17:29" ht="12.75">
      <c r="Q3867" s="12"/>
      <c r="AB3867" s="6"/>
      <c r="AC3867" s="7"/>
    </row>
    <row r="3868" spans="17:29" ht="12.75">
      <c r="Q3868" s="12"/>
      <c r="AB3868" s="6"/>
      <c r="AC3868" s="7"/>
    </row>
    <row r="3869" spans="17:29" ht="12.75">
      <c r="Q3869" s="12"/>
      <c r="AB3869" s="6"/>
      <c r="AC3869" s="7"/>
    </row>
    <row r="3870" spans="17:29" ht="12.75">
      <c r="Q3870" s="12"/>
      <c r="AB3870" s="6"/>
      <c r="AC3870" s="7"/>
    </row>
    <row r="3871" spans="17:29" ht="12.75">
      <c r="Q3871" s="12"/>
      <c r="AB3871" s="6"/>
      <c r="AC3871" s="7"/>
    </row>
    <row r="3872" spans="17:29" ht="12.75">
      <c r="Q3872" s="12"/>
      <c r="AB3872" s="6"/>
      <c r="AC3872" s="7"/>
    </row>
    <row r="3873" spans="17:29" ht="12.75">
      <c r="Q3873" s="12"/>
      <c r="AB3873" s="6"/>
      <c r="AC3873" s="7"/>
    </row>
    <row r="3874" spans="17:29" ht="12.75">
      <c r="Q3874" s="12"/>
      <c r="AB3874" s="6"/>
      <c r="AC3874" s="7"/>
    </row>
    <row r="3875" spans="17:29" ht="12.75">
      <c r="Q3875" s="12"/>
      <c r="AB3875" s="6"/>
      <c r="AC3875" s="7"/>
    </row>
    <row r="3876" spans="17:29" ht="12.75">
      <c r="Q3876" s="12"/>
      <c r="AB3876" s="6"/>
      <c r="AC3876" s="7"/>
    </row>
    <row r="3877" spans="17:29" ht="12.75">
      <c r="Q3877" s="12"/>
      <c r="AB3877" s="6"/>
      <c r="AC3877" s="7"/>
    </row>
    <row r="3878" spans="17:29" ht="12.75">
      <c r="Q3878" s="12"/>
      <c r="AB3878" s="6"/>
      <c r="AC3878" s="7"/>
    </row>
    <row r="3879" spans="17:29" ht="12.75">
      <c r="Q3879" s="12"/>
      <c r="AB3879" s="6"/>
      <c r="AC3879" s="7"/>
    </row>
    <row r="3880" spans="17:29" ht="12.75">
      <c r="Q3880" s="12"/>
      <c r="AB3880" s="6"/>
      <c r="AC3880" s="7"/>
    </row>
    <row r="3881" spans="17:29" ht="12.75">
      <c r="Q3881" s="12"/>
      <c r="AB3881" s="6"/>
      <c r="AC3881" s="7"/>
    </row>
    <row r="3882" spans="17:29" ht="12.75">
      <c r="Q3882" s="12"/>
      <c r="AB3882" s="6"/>
      <c r="AC3882" s="7"/>
    </row>
    <row r="3883" spans="17:29" ht="12.75">
      <c r="Q3883" s="12"/>
      <c r="AB3883" s="6"/>
      <c r="AC3883" s="7"/>
    </row>
    <row r="3884" spans="17:29" ht="12.75">
      <c r="Q3884" s="12"/>
      <c r="AB3884" s="6"/>
      <c r="AC3884" s="7"/>
    </row>
    <row r="3885" spans="17:29" ht="12.75">
      <c r="Q3885" s="12"/>
      <c r="AB3885" s="6"/>
      <c r="AC3885" s="7"/>
    </row>
    <row r="3886" spans="17:29" ht="12.75">
      <c r="Q3886" s="12"/>
      <c r="AB3886" s="6"/>
      <c r="AC3886" s="7"/>
    </row>
    <row r="3887" spans="17:29" ht="12.75">
      <c r="Q3887" s="12"/>
      <c r="AB3887" s="6"/>
      <c r="AC3887" s="7"/>
    </row>
    <row r="3888" spans="17:29" ht="12.75">
      <c r="Q3888" s="12"/>
      <c r="AB3888" s="6"/>
      <c r="AC3888" s="7"/>
    </row>
    <row r="3889" spans="17:29" ht="12.75">
      <c r="Q3889" s="12"/>
      <c r="AB3889" s="6"/>
      <c r="AC3889" s="7"/>
    </row>
    <row r="3890" spans="17:29" ht="12.75">
      <c r="Q3890" s="12"/>
      <c r="AB3890" s="6"/>
      <c r="AC3890" s="7"/>
    </row>
    <row r="3891" spans="17:29" ht="12.75">
      <c r="Q3891" s="12"/>
      <c r="AB3891" s="6"/>
      <c r="AC3891" s="7"/>
    </row>
    <row r="3892" spans="17:29" ht="12.75">
      <c r="Q3892" s="12"/>
      <c r="AB3892" s="6"/>
      <c r="AC3892" s="7"/>
    </row>
    <row r="3893" spans="17:29" ht="12.75">
      <c r="Q3893" s="12"/>
      <c r="AB3893" s="6"/>
      <c r="AC3893" s="7"/>
    </row>
    <row r="3894" spans="17:29" ht="12.75">
      <c r="Q3894" s="12"/>
      <c r="AB3894" s="6"/>
      <c r="AC3894" s="7"/>
    </row>
    <row r="3895" spans="17:29" ht="12.75">
      <c r="Q3895" s="12"/>
      <c r="AB3895" s="6"/>
      <c r="AC3895" s="7"/>
    </row>
    <row r="3896" spans="17:29" ht="12.75">
      <c r="Q3896" s="12"/>
      <c r="AB3896" s="6"/>
      <c r="AC3896" s="7"/>
    </row>
    <row r="3897" spans="17:29" ht="12.75">
      <c r="Q3897" s="12"/>
      <c r="AB3897" s="6"/>
      <c r="AC3897" s="7"/>
    </row>
    <row r="3898" spans="17:29" ht="12.75">
      <c r="Q3898" s="12"/>
      <c r="AB3898" s="6"/>
      <c r="AC3898" s="7"/>
    </row>
    <row r="3899" spans="17:29" ht="12.75">
      <c r="Q3899" s="12"/>
      <c r="AB3899" s="6"/>
      <c r="AC3899" s="7"/>
    </row>
    <row r="3900" spans="17:29" ht="12.75">
      <c r="Q3900" s="12"/>
      <c r="AB3900" s="6"/>
      <c r="AC3900" s="7"/>
    </row>
    <row r="3901" spans="17:29" ht="12.75">
      <c r="Q3901" s="12"/>
      <c r="AB3901" s="6"/>
      <c r="AC3901" s="7"/>
    </row>
    <row r="3902" spans="17:29" ht="12.75">
      <c r="Q3902" s="12"/>
      <c r="AB3902" s="6"/>
      <c r="AC3902" s="7"/>
    </row>
    <row r="3903" spans="17:29" ht="12.75">
      <c r="Q3903" s="12"/>
      <c r="AB3903" s="6"/>
      <c r="AC3903" s="7"/>
    </row>
    <row r="3904" spans="17:29" ht="12.75">
      <c r="Q3904" s="12"/>
      <c r="AB3904" s="6"/>
      <c r="AC3904" s="7"/>
    </row>
    <row r="3905" spans="17:29" ht="12.75">
      <c r="Q3905" s="12"/>
      <c r="AB3905" s="6"/>
      <c r="AC3905" s="7"/>
    </row>
    <row r="3906" spans="17:29" ht="12.75">
      <c r="Q3906" s="12"/>
      <c r="AB3906" s="6"/>
      <c r="AC3906" s="7"/>
    </row>
    <row r="3907" spans="17:29" ht="12.75">
      <c r="Q3907" s="12"/>
      <c r="AB3907" s="6"/>
      <c r="AC3907" s="7"/>
    </row>
    <row r="3908" spans="17:29" ht="12.75">
      <c r="Q3908" s="12"/>
      <c r="AB3908" s="6"/>
      <c r="AC3908" s="7"/>
    </row>
    <row r="3909" spans="17:29" ht="12.75">
      <c r="Q3909" s="12"/>
      <c r="AB3909" s="6"/>
      <c r="AC3909" s="7"/>
    </row>
    <row r="3910" spans="17:29" ht="12.75">
      <c r="Q3910" s="12"/>
      <c r="AB3910" s="6"/>
      <c r="AC3910" s="7"/>
    </row>
    <row r="3911" spans="17:29" ht="12.75">
      <c r="Q3911" s="12"/>
      <c r="AB3911" s="6"/>
      <c r="AC3911" s="7"/>
    </row>
    <row r="3912" spans="17:29" ht="12.75">
      <c r="Q3912" s="12"/>
      <c r="AB3912" s="6"/>
      <c r="AC3912" s="7"/>
    </row>
    <row r="3913" spans="17:29" ht="12.75">
      <c r="Q3913" s="12"/>
      <c r="AB3913" s="6"/>
      <c r="AC3913" s="7"/>
    </row>
    <row r="3914" spans="17:29" ht="12.75">
      <c r="Q3914" s="12"/>
      <c r="AB3914" s="6"/>
      <c r="AC3914" s="7"/>
    </row>
    <row r="3915" spans="17:29" ht="12.75">
      <c r="Q3915" s="12"/>
      <c r="AB3915" s="6"/>
      <c r="AC3915" s="7"/>
    </row>
    <row r="3916" spans="17:29" ht="12.75">
      <c r="Q3916" s="12"/>
      <c r="AB3916" s="6"/>
      <c r="AC3916" s="7"/>
    </row>
    <row r="3917" spans="17:29" ht="12.75">
      <c r="Q3917" s="12"/>
      <c r="AB3917" s="6"/>
      <c r="AC3917" s="7"/>
    </row>
    <row r="3918" spans="17:29" ht="12.75">
      <c r="Q3918" s="12"/>
      <c r="AB3918" s="6"/>
      <c r="AC3918" s="7"/>
    </row>
    <row r="3919" spans="17:29" ht="12.75">
      <c r="Q3919" s="12"/>
      <c r="AB3919" s="6"/>
      <c r="AC3919" s="7"/>
    </row>
    <row r="3920" spans="17:29" ht="12.75">
      <c r="Q3920" s="12"/>
      <c r="AB3920" s="6"/>
      <c r="AC3920" s="7"/>
    </row>
    <row r="3921" spans="17:29" ht="12.75">
      <c r="Q3921" s="12"/>
      <c r="AB3921" s="6"/>
      <c r="AC3921" s="7"/>
    </row>
    <row r="3922" spans="17:29" ht="12.75">
      <c r="Q3922" s="12"/>
      <c r="AB3922" s="6"/>
      <c r="AC3922" s="7"/>
    </row>
    <row r="3923" spans="17:29" ht="12.75">
      <c r="Q3923" s="12"/>
      <c r="AB3923" s="6"/>
      <c r="AC3923" s="7"/>
    </row>
    <row r="3924" spans="17:29" ht="12.75">
      <c r="Q3924" s="12"/>
      <c r="AB3924" s="6"/>
      <c r="AC3924" s="7"/>
    </row>
    <row r="3925" spans="17:29" ht="12.75">
      <c r="Q3925" s="12"/>
      <c r="AB3925" s="6"/>
      <c r="AC3925" s="7"/>
    </row>
    <row r="3926" spans="17:29" ht="12.75">
      <c r="Q3926" s="12"/>
      <c r="AB3926" s="6"/>
      <c r="AC3926" s="7"/>
    </row>
    <row r="3927" spans="17:29" ht="12.75">
      <c r="Q3927" s="12"/>
      <c r="AB3927" s="6"/>
      <c r="AC3927" s="7"/>
    </row>
    <row r="3928" spans="17:29" ht="12.75">
      <c r="Q3928" s="12"/>
      <c r="AB3928" s="6"/>
      <c r="AC3928" s="7"/>
    </row>
    <row r="3929" spans="17:29" ht="12.75">
      <c r="Q3929" s="12"/>
      <c r="AB3929" s="6"/>
      <c r="AC3929" s="7"/>
    </row>
    <row r="3930" spans="17:29" ht="12.75">
      <c r="Q3930" s="12"/>
      <c r="AB3930" s="6"/>
      <c r="AC3930" s="7"/>
    </row>
    <row r="3931" spans="17:29" ht="12.75">
      <c r="Q3931" s="12"/>
      <c r="AB3931" s="6"/>
      <c r="AC3931" s="7"/>
    </row>
    <row r="3932" spans="17:29" ht="12.75">
      <c r="Q3932" s="12"/>
      <c r="AB3932" s="6"/>
      <c r="AC3932" s="7"/>
    </row>
    <row r="3933" spans="17:29" ht="12.75">
      <c r="Q3933" s="12"/>
      <c r="AB3933" s="6"/>
      <c r="AC3933" s="7"/>
    </row>
    <row r="3934" spans="17:29" ht="12.75">
      <c r="Q3934" s="12"/>
      <c r="AB3934" s="6"/>
      <c r="AC3934" s="7"/>
    </row>
    <row r="3935" spans="17:29" ht="12.75">
      <c r="Q3935" s="12"/>
      <c r="AB3935" s="6"/>
      <c r="AC3935" s="7"/>
    </row>
    <row r="3936" spans="17:29" ht="12.75">
      <c r="Q3936" s="12"/>
      <c r="AB3936" s="6"/>
      <c r="AC3936" s="7"/>
    </row>
    <row r="3937" spans="17:29" ht="12.75">
      <c r="Q3937" s="12"/>
      <c r="AB3937" s="6"/>
      <c r="AC3937" s="7"/>
    </row>
    <row r="3938" spans="17:29" ht="12.75">
      <c r="Q3938" s="12"/>
      <c r="AB3938" s="6"/>
      <c r="AC3938" s="7"/>
    </row>
    <row r="3939" spans="17:29" ht="12.75">
      <c r="Q3939" s="12"/>
      <c r="AB3939" s="6"/>
      <c r="AC3939" s="7"/>
    </row>
    <row r="3940" spans="17:29" ht="12.75">
      <c r="Q3940" s="12"/>
      <c r="AB3940" s="6"/>
      <c r="AC3940" s="7"/>
    </row>
    <row r="3941" spans="17:29" ht="12.75">
      <c r="Q3941" s="12"/>
      <c r="AB3941" s="6"/>
      <c r="AC3941" s="7"/>
    </row>
    <row r="3942" spans="17:29" ht="12.75">
      <c r="Q3942" s="12"/>
      <c r="AB3942" s="6"/>
      <c r="AC3942" s="7"/>
    </row>
    <row r="3943" spans="17:29" ht="12.75">
      <c r="Q3943" s="12"/>
      <c r="AB3943" s="6"/>
      <c r="AC3943" s="7"/>
    </row>
    <row r="3944" spans="17:29" ht="12.75">
      <c r="Q3944" s="12"/>
      <c r="AB3944" s="6"/>
      <c r="AC3944" s="7"/>
    </row>
    <row r="3945" spans="17:29" ht="12.75">
      <c r="Q3945" s="12"/>
      <c r="AB3945" s="6"/>
      <c r="AC3945" s="7"/>
    </row>
    <row r="3946" spans="17:29" ht="12.75">
      <c r="Q3946" s="12"/>
      <c r="AB3946" s="6"/>
      <c r="AC3946" s="7"/>
    </row>
    <row r="3947" spans="17:29" ht="12.75">
      <c r="Q3947" s="12"/>
      <c r="AB3947" s="6"/>
      <c r="AC3947" s="7"/>
    </row>
    <row r="3948" spans="17:29" ht="12.75">
      <c r="Q3948" s="12"/>
      <c r="AB3948" s="6"/>
      <c r="AC3948" s="7"/>
    </row>
    <row r="3949" spans="17:29" ht="12.75">
      <c r="Q3949" s="12"/>
      <c r="AB3949" s="6"/>
      <c r="AC3949" s="7"/>
    </row>
    <row r="3950" spans="17:29" ht="12.75">
      <c r="Q3950" s="12"/>
      <c r="AB3950" s="6"/>
      <c r="AC3950" s="7"/>
    </row>
    <row r="3951" spans="17:29" ht="12.75">
      <c r="Q3951" s="12"/>
      <c r="AB3951" s="6"/>
      <c r="AC3951" s="7"/>
    </row>
    <row r="3952" spans="17:29" ht="12.75">
      <c r="Q3952" s="12"/>
      <c r="AB3952" s="6"/>
      <c r="AC3952" s="7"/>
    </row>
    <row r="3953" spans="17:29" ht="12.75">
      <c r="Q3953" s="12"/>
      <c r="AB3953" s="6"/>
      <c r="AC3953" s="7"/>
    </row>
    <row r="3954" spans="17:29" ht="12.75">
      <c r="Q3954" s="12"/>
      <c r="AB3954" s="6"/>
      <c r="AC3954" s="7"/>
    </row>
    <row r="3955" spans="17:29" ht="12.75">
      <c r="Q3955" s="12"/>
      <c r="AB3955" s="6"/>
      <c r="AC3955" s="7"/>
    </row>
    <row r="3956" spans="17:29" ht="12.75">
      <c r="Q3956" s="12"/>
      <c r="AB3956" s="6"/>
      <c r="AC3956" s="7"/>
    </row>
    <row r="3957" spans="17:29" ht="12.75">
      <c r="Q3957" s="12"/>
      <c r="AB3957" s="6"/>
      <c r="AC3957" s="7"/>
    </row>
    <row r="3958" spans="17:29" ht="12.75">
      <c r="Q3958" s="12"/>
      <c r="AB3958" s="6"/>
      <c r="AC3958" s="7"/>
    </row>
    <row r="3959" spans="17:29" ht="12.75">
      <c r="Q3959" s="12"/>
      <c r="AB3959" s="6"/>
      <c r="AC3959" s="7"/>
    </row>
    <row r="3960" spans="17:29" ht="12.75">
      <c r="Q3960" s="12"/>
      <c r="AB3960" s="6"/>
      <c r="AC3960" s="7"/>
    </row>
    <row r="3961" spans="17:29" ht="12.75">
      <c r="Q3961" s="12"/>
      <c r="AB3961" s="6"/>
      <c r="AC3961" s="7"/>
    </row>
    <row r="3962" spans="17:29" ht="12.75">
      <c r="Q3962" s="12"/>
      <c r="AB3962" s="6"/>
      <c r="AC3962" s="7"/>
    </row>
    <row r="3963" spans="17:29" ht="12.75">
      <c r="Q3963" s="12"/>
      <c r="AB3963" s="6"/>
      <c r="AC3963" s="7"/>
    </row>
    <row r="3964" spans="17:29" ht="12.75">
      <c r="Q3964" s="12"/>
      <c r="AB3964" s="6"/>
      <c r="AC3964" s="7"/>
    </row>
    <row r="3965" spans="17:29" ht="12.75">
      <c r="Q3965" s="12"/>
      <c r="AB3965" s="6"/>
      <c r="AC3965" s="7"/>
    </row>
    <row r="3966" spans="17:29" ht="12.75">
      <c r="Q3966" s="12"/>
      <c r="AB3966" s="6"/>
      <c r="AC3966" s="7"/>
    </row>
    <row r="3967" spans="17:29" ht="12.75">
      <c r="Q3967" s="12"/>
      <c r="AB3967" s="6"/>
      <c r="AC3967" s="7"/>
    </row>
    <row r="3968" spans="17:29" ht="12.75">
      <c r="Q3968" s="12"/>
      <c r="AB3968" s="6"/>
      <c r="AC3968" s="7"/>
    </row>
    <row r="3969" spans="17:29" ht="12.75">
      <c r="Q3969" s="12"/>
      <c r="AB3969" s="6"/>
      <c r="AC3969" s="7"/>
    </row>
    <row r="3970" spans="17:29" ht="12.75">
      <c r="Q3970" s="12"/>
      <c r="AB3970" s="6"/>
      <c r="AC3970" s="7"/>
    </row>
    <row r="3971" spans="17:29" ht="12.75">
      <c r="Q3971" s="12"/>
      <c r="AB3971" s="6"/>
      <c r="AC3971" s="7"/>
    </row>
    <row r="3972" spans="17:29" ht="12.75">
      <c r="Q3972" s="12"/>
      <c r="AB3972" s="6"/>
      <c r="AC3972" s="7"/>
    </row>
    <row r="3973" spans="17:29" ht="12.75">
      <c r="Q3973" s="12"/>
      <c r="AB3973" s="6"/>
      <c r="AC3973" s="7"/>
    </row>
    <row r="3974" spans="17:29" ht="12.75">
      <c r="Q3974" s="12"/>
      <c r="AB3974" s="6"/>
      <c r="AC3974" s="7"/>
    </row>
    <row r="3975" spans="17:29" ht="12.75">
      <c r="Q3975" s="12"/>
      <c r="AB3975" s="6"/>
      <c r="AC3975" s="7"/>
    </row>
    <row r="3976" spans="17:29" ht="12.75">
      <c r="Q3976" s="12"/>
      <c r="AB3976" s="6"/>
      <c r="AC3976" s="7"/>
    </row>
    <row r="3977" spans="17:29" ht="12.75">
      <c r="Q3977" s="12"/>
      <c r="AB3977" s="6"/>
      <c r="AC3977" s="7"/>
    </row>
    <row r="3978" spans="17:29" ht="12.75">
      <c r="Q3978" s="12"/>
      <c r="AB3978" s="6"/>
      <c r="AC3978" s="7"/>
    </row>
    <row r="3979" spans="17:29" ht="12.75">
      <c r="Q3979" s="12"/>
      <c r="AB3979" s="6"/>
      <c r="AC3979" s="7"/>
    </row>
    <row r="3980" spans="17:29" ht="12.75">
      <c r="Q3980" s="12"/>
      <c r="AB3980" s="6"/>
      <c r="AC3980" s="7"/>
    </row>
    <row r="3981" spans="17:29" ht="12.75">
      <c r="Q3981" s="12"/>
      <c r="AB3981" s="6"/>
      <c r="AC3981" s="7"/>
    </row>
    <row r="3982" spans="17:29" ht="12.75">
      <c r="Q3982" s="12"/>
      <c r="AB3982" s="6"/>
      <c r="AC3982" s="7"/>
    </row>
    <row r="3983" spans="17:29" ht="12.75">
      <c r="Q3983" s="12"/>
      <c r="AB3983" s="6"/>
      <c r="AC3983" s="7"/>
    </row>
    <row r="3984" spans="17:29" ht="12.75">
      <c r="Q3984" s="12"/>
      <c r="AB3984" s="6"/>
      <c r="AC3984" s="7"/>
    </row>
    <row r="3985" spans="17:29" ht="12.75">
      <c r="Q3985" s="12"/>
      <c r="AB3985" s="6"/>
      <c r="AC3985" s="7"/>
    </row>
    <row r="3986" spans="17:29" ht="12.75">
      <c r="Q3986" s="12"/>
      <c r="AB3986" s="6"/>
      <c r="AC3986" s="7"/>
    </row>
    <row r="3987" spans="17:29" ht="12.75">
      <c r="Q3987" s="12"/>
      <c r="AB3987" s="6"/>
      <c r="AC3987" s="7"/>
    </row>
    <row r="3988" spans="17:29" ht="12.75">
      <c r="Q3988" s="12"/>
      <c r="AB3988" s="6"/>
      <c r="AC3988" s="7"/>
    </row>
    <row r="3989" spans="17:29" ht="12.75">
      <c r="Q3989" s="12"/>
      <c r="AB3989" s="6"/>
      <c r="AC3989" s="7"/>
    </row>
    <row r="3990" spans="17:29" ht="12.75">
      <c r="Q3990" s="12"/>
      <c r="AB3990" s="6"/>
      <c r="AC3990" s="7"/>
    </row>
    <row r="3991" spans="17:29" ht="12.75">
      <c r="Q3991" s="12"/>
      <c r="AB3991" s="6"/>
      <c r="AC3991" s="7"/>
    </row>
    <row r="3992" spans="17:29" ht="12.75">
      <c r="Q3992" s="12"/>
      <c r="AB3992" s="6"/>
      <c r="AC3992" s="7"/>
    </row>
    <row r="3993" spans="17:29" ht="12.75">
      <c r="Q3993" s="12"/>
      <c r="AB3993" s="6"/>
      <c r="AC3993" s="7"/>
    </row>
    <row r="3994" spans="17:29" ht="12.75">
      <c r="Q3994" s="12"/>
      <c r="AB3994" s="6"/>
      <c r="AC3994" s="7"/>
    </row>
    <row r="3995" spans="17:29" ht="12.75">
      <c r="Q3995" s="12"/>
      <c r="AB3995" s="6"/>
      <c r="AC3995" s="7"/>
    </row>
    <row r="3996" spans="17:29" ht="12.75">
      <c r="Q3996" s="12"/>
      <c r="AB3996" s="6"/>
      <c r="AC3996" s="7"/>
    </row>
    <row r="3997" spans="17:29" ht="12.75">
      <c r="Q3997" s="12"/>
      <c r="AB3997" s="6"/>
      <c r="AC3997" s="7"/>
    </row>
    <row r="3998" spans="17:29" ht="12.75">
      <c r="Q3998" s="12"/>
      <c r="AB3998" s="6"/>
      <c r="AC3998" s="7"/>
    </row>
    <row r="3999" spans="17:29" ht="12.75">
      <c r="Q3999" s="12"/>
      <c r="AB3999" s="6"/>
      <c r="AC3999" s="7"/>
    </row>
    <row r="4000" spans="17:29" ht="12.75">
      <c r="Q4000" s="12"/>
      <c r="AB4000" s="6"/>
      <c r="AC4000" s="7"/>
    </row>
    <row r="4001" spans="17:29" ht="12.75">
      <c r="Q4001" s="12"/>
      <c r="AB4001" s="6"/>
      <c r="AC4001" s="7"/>
    </row>
    <row r="4002" spans="17:29" ht="12.75">
      <c r="Q4002" s="12"/>
      <c r="AB4002" s="6"/>
      <c r="AC4002" s="7"/>
    </row>
    <row r="4003" spans="17:29" ht="12.75">
      <c r="Q4003" s="12"/>
      <c r="AB4003" s="6"/>
      <c r="AC4003" s="7"/>
    </row>
    <row r="4004" spans="17:29" ht="12.75">
      <c r="Q4004" s="12"/>
      <c r="AB4004" s="6"/>
      <c r="AC4004" s="7"/>
    </row>
    <row r="4005" spans="17:29" ht="12.75">
      <c r="Q4005" s="12"/>
      <c r="AB4005" s="6"/>
      <c r="AC4005" s="7"/>
    </row>
    <row r="4006" spans="17:29" ht="12.75">
      <c r="Q4006" s="12"/>
      <c r="AB4006" s="6"/>
      <c r="AC4006" s="7"/>
    </row>
    <row r="4007" spans="17:29" ht="12.75">
      <c r="Q4007" s="12"/>
      <c r="AB4007" s="6"/>
      <c r="AC4007" s="7"/>
    </row>
    <row r="4008" spans="17:29" ht="12.75">
      <c r="Q4008" s="12"/>
      <c r="AB4008" s="6"/>
      <c r="AC4008" s="7"/>
    </row>
    <row r="4009" spans="17:29" ht="12.75">
      <c r="Q4009" s="12"/>
      <c r="AB4009" s="6"/>
      <c r="AC4009" s="7"/>
    </row>
    <row r="4010" spans="17:29" ht="12.75">
      <c r="Q4010" s="12"/>
      <c r="AB4010" s="6"/>
      <c r="AC4010" s="7"/>
    </row>
    <row r="4011" spans="17:29" ht="12.75">
      <c r="Q4011" s="12"/>
      <c r="AB4011" s="6"/>
      <c r="AC4011" s="7"/>
    </row>
    <row r="4012" spans="17:29" ht="12.75">
      <c r="Q4012" s="12"/>
      <c r="AB4012" s="6"/>
      <c r="AC4012" s="7"/>
    </row>
    <row r="4013" spans="17:29" ht="12.75">
      <c r="Q4013" s="12"/>
      <c r="AB4013" s="6"/>
      <c r="AC4013" s="7"/>
    </row>
    <row r="4014" spans="17:29" ht="12.75">
      <c r="Q4014" s="12"/>
      <c r="AB4014" s="6"/>
      <c r="AC4014" s="7"/>
    </row>
    <row r="4015" spans="17:29" ht="12.75">
      <c r="Q4015" s="12"/>
      <c r="AB4015" s="6"/>
      <c r="AC4015" s="7"/>
    </row>
    <row r="4016" spans="17:29" ht="12.75">
      <c r="Q4016" s="12"/>
      <c r="AB4016" s="6"/>
      <c r="AC4016" s="7"/>
    </row>
    <row r="4017" spans="17:29" ht="12.75">
      <c r="Q4017" s="12"/>
      <c r="AB4017" s="6"/>
      <c r="AC4017" s="7"/>
    </row>
    <row r="4018" spans="17:29" ht="12.75">
      <c r="Q4018" s="12"/>
      <c r="AB4018" s="6"/>
      <c r="AC4018" s="7"/>
    </row>
    <row r="4019" spans="17:29" ht="12.75">
      <c r="Q4019" s="12"/>
      <c r="AB4019" s="6"/>
      <c r="AC4019" s="7"/>
    </row>
    <row r="4020" spans="17:29" ht="12.75">
      <c r="Q4020" s="12"/>
      <c r="AB4020" s="6"/>
      <c r="AC4020" s="7"/>
    </row>
    <row r="4021" spans="17:29" ht="12.75">
      <c r="Q4021" s="12"/>
      <c r="AB4021" s="6"/>
      <c r="AC4021" s="7"/>
    </row>
    <row r="4022" spans="17:29" ht="12.75">
      <c r="Q4022" s="12"/>
      <c r="AB4022" s="6"/>
      <c r="AC4022" s="7"/>
    </row>
    <row r="4023" spans="17:29" ht="12.75">
      <c r="Q4023" s="12"/>
      <c r="AB4023" s="6"/>
      <c r="AC4023" s="7"/>
    </row>
    <row r="4024" spans="17:29" ht="12.75">
      <c r="Q4024" s="12"/>
      <c r="AB4024" s="6"/>
      <c r="AC4024" s="7"/>
    </row>
    <row r="4025" spans="17:29" ht="12.75">
      <c r="Q4025" s="12"/>
      <c r="AB4025" s="6"/>
      <c r="AC4025" s="7"/>
    </row>
    <row r="4026" spans="17:29" ht="12.75">
      <c r="Q4026" s="12"/>
      <c r="AB4026" s="6"/>
      <c r="AC4026" s="7"/>
    </row>
    <row r="4027" spans="17:29" ht="12.75">
      <c r="Q4027" s="12"/>
      <c r="AB4027" s="6"/>
      <c r="AC4027" s="7"/>
    </row>
    <row r="4028" spans="17:29" ht="12.75">
      <c r="Q4028" s="12"/>
      <c r="AB4028" s="6"/>
      <c r="AC4028" s="7"/>
    </row>
    <row r="4029" spans="17:29" ht="12.75">
      <c r="Q4029" s="12"/>
      <c r="AB4029" s="6"/>
      <c r="AC4029" s="7"/>
    </row>
    <row r="4030" spans="17:29" ht="12.75">
      <c r="Q4030" s="12"/>
      <c r="AB4030" s="6"/>
      <c r="AC4030" s="7"/>
    </row>
    <row r="4031" spans="17:29" ht="12.75">
      <c r="Q4031" s="12"/>
      <c r="AB4031" s="6"/>
      <c r="AC4031" s="7"/>
    </row>
    <row r="4032" spans="17:29" ht="12.75">
      <c r="Q4032" s="12"/>
      <c r="AB4032" s="6"/>
      <c r="AC4032" s="7"/>
    </row>
    <row r="4033" spans="17:29" ht="12.75">
      <c r="Q4033" s="12"/>
      <c r="AB4033" s="6"/>
      <c r="AC4033" s="7"/>
    </row>
    <row r="4034" spans="17:29" ht="12.75">
      <c r="Q4034" s="12"/>
      <c r="AB4034" s="6"/>
      <c r="AC4034" s="7"/>
    </row>
    <row r="4035" spans="17:29" ht="12.75">
      <c r="Q4035" s="12"/>
      <c r="AB4035" s="6"/>
      <c r="AC4035" s="7"/>
    </row>
    <row r="4036" spans="17:29" ht="12.75">
      <c r="Q4036" s="12"/>
      <c r="AB4036" s="6"/>
      <c r="AC4036" s="7"/>
    </row>
    <row r="4037" spans="17:29" ht="12.75">
      <c r="Q4037" s="12"/>
      <c r="AB4037" s="6"/>
      <c r="AC4037" s="7"/>
    </row>
    <row r="4038" spans="17:29" ht="12.75">
      <c r="Q4038" s="12"/>
      <c r="AB4038" s="6"/>
      <c r="AC4038" s="7"/>
    </row>
    <row r="4039" spans="17:29" ht="12.75">
      <c r="Q4039" s="12"/>
      <c r="AB4039" s="6"/>
      <c r="AC4039" s="7"/>
    </row>
    <row r="4040" spans="17:29" ht="12.75">
      <c r="Q4040" s="12"/>
      <c r="AB4040" s="6"/>
      <c r="AC4040" s="7"/>
    </row>
    <row r="4041" spans="17:29" ht="12.75">
      <c r="Q4041" s="12"/>
      <c r="AB4041" s="6"/>
      <c r="AC4041" s="7"/>
    </row>
    <row r="4042" spans="17:29" ht="12.75">
      <c r="Q4042" s="12"/>
      <c r="AB4042" s="6"/>
      <c r="AC4042" s="7"/>
    </row>
    <row r="4043" spans="17:29" ht="12.75">
      <c r="Q4043" s="12"/>
      <c r="AB4043" s="6"/>
      <c r="AC4043" s="7"/>
    </row>
    <row r="4044" spans="17:29" ht="12.75">
      <c r="Q4044" s="12"/>
      <c r="AB4044" s="6"/>
      <c r="AC4044" s="7"/>
    </row>
    <row r="4045" spans="17:29" ht="12.75">
      <c r="Q4045" s="12"/>
      <c r="AB4045" s="6"/>
      <c r="AC4045" s="7"/>
    </row>
    <row r="4046" spans="17:29" ht="12.75">
      <c r="Q4046" s="12"/>
      <c r="AB4046" s="6"/>
      <c r="AC4046" s="7"/>
    </row>
    <row r="4047" spans="17:29" ht="12.75">
      <c r="Q4047" s="12"/>
      <c r="AB4047" s="6"/>
      <c r="AC4047" s="7"/>
    </row>
    <row r="4048" spans="17:29" ht="12.75">
      <c r="Q4048" s="12"/>
      <c r="AB4048" s="6"/>
      <c r="AC4048" s="7"/>
    </row>
    <row r="4049" spans="17:29" ht="12.75">
      <c r="Q4049" s="12"/>
      <c r="AB4049" s="6"/>
      <c r="AC4049" s="7"/>
    </row>
    <row r="4050" spans="17:29" ht="12.75">
      <c r="Q4050" s="12"/>
      <c r="AB4050" s="6"/>
      <c r="AC4050" s="7"/>
    </row>
    <row r="4051" spans="17:29" ht="12.75">
      <c r="Q4051" s="12"/>
      <c r="AB4051" s="6"/>
      <c r="AC4051" s="7"/>
    </row>
    <row r="4052" spans="17:29" ht="12.75">
      <c r="Q4052" s="12"/>
      <c r="AB4052" s="6"/>
      <c r="AC4052" s="7"/>
    </row>
    <row r="4053" spans="17:29" ht="12.75">
      <c r="Q4053" s="12"/>
      <c r="AB4053" s="6"/>
      <c r="AC4053" s="7"/>
    </row>
    <row r="4054" spans="17:29" ht="12.75">
      <c r="Q4054" s="12"/>
      <c r="AB4054" s="6"/>
      <c r="AC4054" s="7"/>
    </row>
    <row r="4055" spans="17:29" ht="12.75">
      <c r="Q4055" s="12"/>
      <c r="AB4055" s="6"/>
      <c r="AC4055" s="7"/>
    </row>
    <row r="4056" spans="17:29" ht="12.75">
      <c r="Q4056" s="12"/>
      <c r="AB4056" s="6"/>
      <c r="AC4056" s="7"/>
    </row>
    <row r="4057" spans="17:29" ht="12.75">
      <c r="Q4057" s="12"/>
      <c r="AB4057" s="6"/>
      <c r="AC4057" s="7"/>
    </row>
    <row r="4058" spans="17:29" ht="12.75">
      <c r="Q4058" s="12"/>
      <c r="AB4058" s="6"/>
      <c r="AC4058" s="7"/>
    </row>
    <row r="4059" spans="17:29" ht="12.75">
      <c r="Q4059" s="12"/>
      <c r="AB4059" s="6"/>
      <c r="AC4059" s="7"/>
    </row>
    <row r="4060" spans="17:29" ht="12.75">
      <c r="Q4060" s="12"/>
      <c r="AB4060" s="6"/>
      <c r="AC4060" s="7"/>
    </row>
    <row r="4061" spans="17:29" ht="12.75">
      <c r="Q4061" s="12"/>
      <c r="AB4061" s="6"/>
      <c r="AC4061" s="7"/>
    </row>
    <row r="4062" spans="17:29" ht="12.75">
      <c r="Q4062" s="12"/>
      <c r="AB4062" s="6"/>
      <c r="AC4062" s="7"/>
    </row>
    <row r="4063" spans="17:29" ht="12.75">
      <c r="Q4063" s="12"/>
      <c r="AB4063" s="6"/>
      <c r="AC4063" s="7"/>
    </row>
    <row r="4064" spans="17:29" ht="12.75">
      <c r="Q4064" s="12"/>
      <c r="AB4064" s="6"/>
      <c r="AC4064" s="7"/>
    </row>
    <row r="4065" spans="17:29" ht="12.75">
      <c r="Q4065" s="12"/>
      <c r="AB4065" s="6"/>
      <c r="AC4065" s="7"/>
    </row>
    <row r="4066" spans="17:29" ht="12.75">
      <c r="Q4066" s="12"/>
      <c r="AB4066" s="6"/>
      <c r="AC4066" s="7"/>
    </row>
    <row r="4067" spans="17:29" ht="12.75">
      <c r="Q4067" s="12"/>
      <c r="AB4067" s="6"/>
      <c r="AC4067" s="7"/>
    </row>
    <row r="4068" spans="17:29" ht="12.75">
      <c r="Q4068" s="12"/>
      <c r="AB4068" s="6"/>
      <c r="AC4068" s="7"/>
    </row>
    <row r="4069" spans="17:29" ht="12.75">
      <c r="Q4069" s="12"/>
      <c r="AB4069" s="6"/>
      <c r="AC4069" s="7"/>
    </row>
    <row r="4070" spans="17:29" ht="12.75">
      <c r="Q4070" s="12"/>
      <c r="AB4070" s="6"/>
      <c r="AC4070" s="7"/>
    </row>
    <row r="4071" spans="17:29" ht="12.75">
      <c r="Q4071" s="12"/>
      <c r="AB4071" s="6"/>
      <c r="AC4071" s="7"/>
    </row>
    <row r="4072" spans="17:29" ht="12.75">
      <c r="Q4072" s="12"/>
      <c r="AB4072" s="6"/>
      <c r="AC4072" s="7"/>
    </row>
    <row r="4073" spans="17:29" ht="12.75">
      <c r="Q4073" s="12"/>
      <c r="AB4073" s="6"/>
      <c r="AC4073" s="7"/>
    </row>
    <row r="4074" spans="17:29" ht="12.75">
      <c r="Q4074" s="12"/>
      <c r="AB4074" s="6"/>
      <c r="AC4074" s="7"/>
    </row>
    <row r="4075" spans="17:29" ht="12.75">
      <c r="Q4075" s="12"/>
      <c r="AB4075" s="6"/>
      <c r="AC4075" s="7"/>
    </row>
    <row r="4076" spans="17:29" ht="12.75">
      <c r="Q4076" s="12"/>
      <c r="AB4076" s="6"/>
      <c r="AC4076" s="7"/>
    </row>
    <row r="4077" spans="17:29" ht="12.75">
      <c r="Q4077" s="12"/>
      <c r="AB4077" s="6"/>
      <c r="AC4077" s="7"/>
    </row>
    <row r="4078" spans="17:29" ht="12.75">
      <c r="Q4078" s="12"/>
      <c r="AB4078" s="6"/>
      <c r="AC4078" s="7"/>
    </row>
    <row r="4079" spans="17:29" ht="12.75">
      <c r="Q4079" s="12"/>
      <c r="AB4079" s="6"/>
      <c r="AC4079" s="7"/>
    </row>
    <row r="4080" spans="17:29" ht="12.75">
      <c r="Q4080" s="12"/>
      <c r="AB4080" s="6"/>
      <c r="AC4080" s="7"/>
    </row>
    <row r="4081" spans="17:29" ht="12.75">
      <c r="Q4081" s="12"/>
      <c r="AB4081" s="6"/>
      <c r="AC4081" s="7"/>
    </row>
    <row r="4082" spans="17:29" ht="12.75">
      <c r="Q4082" s="12"/>
      <c r="AB4082" s="6"/>
      <c r="AC4082" s="7"/>
    </row>
    <row r="4083" spans="17:29" ht="12.75">
      <c r="Q4083" s="12"/>
      <c r="AB4083" s="6"/>
      <c r="AC4083" s="7"/>
    </row>
    <row r="4084" spans="17:29" ht="12.75">
      <c r="Q4084" s="12"/>
      <c r="AB4084" s="6"/>
      <c r="AC4084" s="7"/>
    </row>
    <row r="4085" spans="17:29" ht="12.75">
      <c r="Q4085" s="12"/>
      <c r="AB4085" s="6"/>
      <c r="AC4085" s="7"/>
    </row>
    <row r="4086" spans="17:29" ht="12.75">
      <c r="Q4086" s="12"/>
      <c r="AB4086" s="6"/>
      <c r="AC4086" s="7"/>
    </row>
    <row r="4087" spans="17:29" ht="12.75">
      <c r="Q4087" s="12"/>
      <c r="AB4087" s="6"/>
      <c r="AC4087" s="7"/>
    </row>
    <row r="4088" spans="17:29" ht="12.75">
      <c r="Q4088" s="12"/>
      <c r="AB4088" s="6"/>
      <c r="AC4088" s="7"/>
    </row>
    <row r="4089" spans="17:29" ht="12.75">
      <c r="Q4089" s="12"/>
      <c r="AB4089" s="6"/>
      <c r="AC4089" s="7"/>
    </row>
    <row r="4090" spans="17:29" ht="12.75">
      <c r="Q4090" s="12"/>
      <c r="AB4090" s="6"/>
      <c r="AC4090" s="7"/>
    </row>
    <row r="4091" spans="17:29" ht="12.75">
      <c r="Q4091" s="12"/>
      <c r="AB4091" s="6"/>
      <c r="AC4091" s="7"/>
    </row>
    <row r="4092" spans="17:29" ht="12.75">
      <c r="Q4092" s="12"/>
      <c r="AB4092" s="6"/>
      <c r="AC4092" s="7"/>
    </row>
    <row r="4093" spans="17:29" ht="12.75">
      <c r="Q4093" s="12"/>
      <c r="AB4093" s="6"/>
      <c r="AC4093" s="7"/>
    </row>
    <row r="4094" spans="17:29" ht="12.75">
      <c r="Q4094" s="12"/>
      <c r="AB4094" s="6"/>
      <c r="AC4094" s="7"/>
    </row>
    <row r="4095" spans="17:29" ht="12.75">
      <c r="Q4095" s="12"/>
      <c r="AB4095" s="6"/>
      <c r="AC4095" s="7"/>
    </row>
    <row r="4096" spans="17:29" ht="12.75">
      <c r="Q4096" s="12"/>
      <c r="AB4096" s="6"/>
      <c r="AC4096" s="7"/>
    </row>
    <row r="4097" spans="17:29" ht="12.75">
      <c r="Q4097" s="12"/>
      <c r="AB4097" s="6"/>
      <c r="AC4097" s="7"/>
    </row>
    <row r="4098" spans="17:29" ht="12.75">
      <c r="Q4098" s="12"/>
      <c r="AB4098" s="6"/>
      <c r="AC4098" s="7"/>
    </row>
    <row r="4099" spans="17:29" ht="12.75">
      <c r="Q4099" s="12"/>
      <c r="AB4099" s="6"/>
      <c r="AC4099" s="7"/>
    </row>
    <row r="4100" spans="17:29" ht="12.75">
      <c r="Q4100" s="12"/>
      <c r="AB4100" s="6"/>
      <c r="AC4100" s="7"/>
    </row>
    <row r="4101" spans="17:29" ht="12.75">
      <c r="Q4101" s="12"/>
      <c r="AB4101" s="6"/>
      <c r="AC4101" s="7"/>
    </row>
    <row r="4102" spans="17:29" ht="12.75">
      <c r="Q4102" s="12"/>
      <c r="AB4102" s="6"/>
      <c r="AC4102" s="7"/>
    </row>
    <row r="4103" spans="17:29" ht="12.75">
      <c r="Q4103" s="12"/>
      <c r="AB4103" s="6"/>
      <c r="AC4103" s="7"/>
    </row>
    <row r="4104" spans="17:29" ht="12.75">
      <c r="Q4104" s="12"/>
      <c r="AB4104" s="6"/>
      <c r="AC4104" s="7"/>
    </row>
    <row r="4105" spans="17:29" ht="12.75">
      <c r="Q4105" s="12"/>
      <c r="AB4105" s="6"/>
      <c r="AC4105" s="7"/>
    </row>
    <row r="4106" spans="17:29" ht="12.75">
      <c r="Q4106" s="12"/>
      <c r="AB4106" s="6"/>
      <c r="AC4106" s="7"/>
    </row>
    <row r="4107" spans="17:29" ht="12.75">
      <c r="Q4107" s="12"/>
      <c r="AB4107" s="6"/>
      <c r="AC4107" s="7"/>
    </row>
    <row r="4108" spans="17:29" ht="12.75">
      <c r="Q4108" s="12"/>
      <c r="AB4108" s="6"/>
      <c r="AC4108" s="7"/>
    </row>
    <row r="4109" spans="17:29" ht="12.75">
      <c r="Q4109" s="12"/>
      <c r="AB4109" s="6"/>
      <c r="AC4109" s="7"/>
    </row>
    <row r="4110" spans="17:29" ht="12.75">
      <c r="Q4110" s="12"/>
      <c r="AB4110" s="6"/>
      <c r="AC4110" s="7"/>
    </row>
    <row r="4111" spans="17:29" ht="12.75">
      <c r="Q4111" s="12"/>
      <c r="AB4111" s="6"/>
      <c r="AC4111" s="7"/>
    </row>
    <row r="4112" spans="17:29" ht="12.75">
      <c r="Q4112" s="12"/>
      <c r="AB4112" s="6"/>
      <c r="AC4112" s="7"/>
    </row>
    <row r="4113" spans="17:29" ht="12.75">
      <c r="Q4113" s="12"/>
      <c r="AB4113" s="6"/>
      <c r="AC4113" s="7"/>
    </row>
    <row r="4114" spans="17:29" ht="12.75">
      <c r="Q4114" s="12"/>
      <c r="AB4114" s="6"/>
      <c r="AC4114" s="7"/>
    </row>
    <row r="4115" spans="17:29" ht="12.75">
      <c r="Q4115" s="12"/>
      <c r="AB4115" s="6"/>
      <c r="AC4115" s="7"/>
    </row>
    <row r="4116" spans="17:29" ht="12.75">
      <c r="Q4116" s="12"/>
      <c r="AB4116" s="6"/>
      <c r="AC4116" s="7"/>
    </row>
    <row r="4117" spans="17:29" ht="12.75">
      <c r="Q4117" s="12"/>
      <c r="AB4117" s="6"/>
      <c r="AC4117" s="7"/>
    </row>
    <row r="4118" spans="17:29" ht="12.75">
      <c r="Q4118" s="12"/>
      <c r="AB4118" s="6"/>
      <c r="AC4118" s="7"/>
    </row>
    <row r="4119" spans="17:29" ht="12.75">
      <c r="Q4119" s="12"/>
      <c r="AB4119" s="6"/>
      <c r="AC4119" s="7"/>
    </row>
    <row r="4120" spans="17:29" ht="12.75">
      <c r="Q4120" s="12"/>
      <c r="AB4120" s="6"/>
      <c r="AC4120" s="7"/>
    </row>
    <row r="4121" spans="17:29" ht="12.75">
      <c r="Q4121" s="12"/>
      <c r="AB4121" s="6"/>
      <c r="AC4121" s="7"/>
    </row>
    <row r="4122" spans="17:29" ht="12.75">
      <c r="Q4122" s="12"/>
      <c r="AB4122" s="6"/>
      <c r="AC4122" s="7"/>
    </row>
    <row r="4123" spans="17:29" ht="12.75">
      <c r="Q4123" s="12"/>
      <c r="AB4123" s="6"/>
      <c r="AC4123" s="7"/>
    </row>
    <row r="4124" spans="17:29" ht="12.75">
      <c r="Q4124" s="12"/>
      <c r="AB4124" s="6"/>
      <c r="AC4124" s="7"/>
    </row>
    <row r="4125" spans="17:29" ht="12.75">
      <c r="Q4125" s="12"/>
      <c r="AB4125" s="6"/>
      <c r="AC4125" s="7"/>
    </row>
    <row r="4126" spans="17:29" ht="12.75">
      <c r="Q4126" s="12"/>
      <c r="AB4126" s="6"/>
      <c r="AC4126" s="7"/>
    </row>
    <row r="4127" spans="17:29" ht="12.75">
      <c r="Q4127" s="12"/>
      <c r="AB4127" s="6"/>
      <c r="AC4127" s="7"/>
    </row>
    <row r="4128" spans="17:29" ht="12.75">
      <c r="Q4128" s="12"/>
      <c r="AB4128" s="6"/>
      <c r="AC4128" s="7"/>
    </row>
    <row r="4129" spans="17:29" ht="12.75">
      <c r="Q4129" s="12"/>
      <c r="AB4129" s="6"/>
      <c r="AC4129" s="7"/>
    </row>
    <row r="4130" spans="17:29" ht="12.75">
      <c r="Q4130" s="12"/>
      <c r="AB4130" s="6"/>
      <c r="AC4130" s="7"/>
    </row>
    <row r="4131" spans="17:29" ht="12.75">
      <c r="Q4131" s="12"/>
      <c r="AB4131" s="6"/>
      <c r="AC4131" s="7"/>
    </row>
    <row r="4132" spans="17:29" ht="12.75">
      <c r="Q4132" s="12"/>
      <c r="AB4132" s="6"/>
      <c r="AC4132" s="7"/>
    </row>
    <row r="4133" spans="17:29" ht="12.75">
      <c r="Q4133" s="12"/>
      <c r="AB4133" s="6"/>
      <c r="AC4133" s="7"/>
    </row>
    <row r="4134" spans="17:29" ht="12.75">
      <c r="Q4134" s="12"/>
      <c r="AB4134" s="6"/>
      <c r="AC4134" s="7"/>
    </row>
    <row r="4135" spans="17:29" ht="12.75">
      <c r="Q4135" s="12"/>
      <c r="AB4135" s="6"/>
      <c r="AC4135" s="7"/>
    </row>
    <row r="4136" spans="17:29" ht="12.75">
      <c r="Q4136" s="12"/>
      <c r="AB4136" s="6"/>
      <c r="AC4136" s="7"/>
    </row>
    <row r="4137" spans="17:29" ht="12.75">
      <c r="Q4137" s="12"/>
      <c r="AB4137" s="6"/>
      <c r="AC4137" s="7"/>
    </row>
    <row r="4138" spans="17:29" ht="12.75">
      <c r="Q4138" s="12"/>
      <c r="AB4138" s="6"/>
      <c r="AC4138" s="7"/>
    </row>
    <row r="4139" spans="17:29" ht="12.75">
      <c r="Q4139" s="12"/>
      <c r="AB4139" s="6"/>
      <c r="AC4139" s="7"/>
    </row>
    <row r="4140" spans="17:29" ht="12.75">
      <c r="Q4140" s="12"/>
      <c r="AB4140" s="6"/>
      <c r="AC4140" s="7"/>
    </row>
    <row r="4141" spans="17:29" ht="12.75">
      <c r="Q4141" s="12"/>
      <c r="AB4141" s="6"/>
      <c r="AC4141" s="7"/>
    </row>
    <row r="4142" spans="17:29" ht="12.75">
      <c r="Q4142" s="12"/>
      <c r="AB4142" s="6"/>
      <c r="AC4142" s="7"/>
    </row>
    <row r="4143" spans="17:29" ht="12.75">
      <c r="Q4143" s="12"/>
      <c r="AB4143" s="6"/>
      <c r="AC4143" s="7"/>
    </row>
    <row r="4144" spans="17:29" ht="12.75">
      <c r="Q4144" s="12"/>
      <c r="AB4144" s="6"/>
      <c r="AC4144" s="7"/>
    </row>
    <row r="4145" spans="17:29" ht="12.75">
      <c r="Q4145" s="12"/>
      <c r="AB4145" s="6"/>
      <c r="AC4145" s="7"/>
    </row>
    <row r="4146" spans="17:29" ht="12.75">
      <c r="Q4146" s="12"/>
      <c r="AB4146" s="6"/>
      <c r="AC4146" s="7"/>
    </row>
    <row r="4147" spans="17:29" ht="12.75">
      <c r="Q4147" s="12"/>
      <c r="AB4147" s="6"/>
      <c r="AC4147" s="7"/>
    </row>
    <row r="4148" spans="17:29" ht="12.75">
      <c r="Q4148" s="12"/>
      <c r="AB4148" s="6"/>
      <c r="AC4148" s="7"/>
    </row>
    <row r="4149" spans="17:29" ht="12.75">
      <c r="Q4149" s="12"/>
      <c r="AB4149" s="6"/>
      <c r="AC4149" s="7"/>
    </row>
    <row r="4150" spans="17:29" ht="12.75">
      <c r="Q4150" s="12"/>
      <c r="AB4150" s="6"/>
      <c r="AC4150" s="7"/>
    </row>
    <row r="4151" spans="17:29" ht="12.75">
      <c r="Q4151" s="12"/>
      <c r="AB4151" s="6"/>
      <c r="AC4151" s="7"/>
    </row>
    <row r="4152" spans="17:29" ht="12.75">
      <c r="Q4152" s="12"/>
      <c r="AB4152" s="6"/>
      <c r="AC4152" s="7"/>
    </row>
    <row r="4153" spans="17:29" ht="12.75">
      <c r="Q4153" s="12"/>
      <c r="AB4153" s="6"/>
      <c r="AC4153" s="7"/>
    </row>
    <row r="4154" spans="17:29" ht="12.75">
      <c r="Q4154" s="12"/>
      <c r="AB4154" s="6"/>
      <c r="AC4154" s="7"/>
    </row>
    <row r="4155" spans="17:29" ht="12.75">
      <c r="Q4155" s="12"/>
      <c r="AB4155" s="6"/>
      <c r="AC4155" s="7"/>
    </row>
    <row r="4156" spans="17:29" ht="12.75">
      <c r="Q4156" s="12"/>
      <c r="AB4156" s="6"/>
      <c r="AC4156" s="7"/>
    </row>
    <row r="4157" spans="17:29" ht="12.75">
      <c r="Q4157" s="12"/>
      <c r="AB4157" s="6"/>
      <c r="AC4157" s="7"/>
    </row>
    <row r="4158" spans="17:29" ht="12.75">
      <c r="Q4158" s="12"/>
      <c r="AB4158" s="6"/>
      <c r="AC4158" s="7"/>
    </row>
    <row r="4159" spans="17:29" ht="12.75">
      <c r="Q4159" s="12"/>
      <c r="AB4159" s="6"/>
      <c r="AC4159" s="7"/>
    </row>
    <row r="4160" spans="17:29" ht="12.75">
      <c r="Q4160" s="12"/>
      <c r="AB4160" s="6"/>
      <c r="AC4160" s="7"/>
    </row>
    <row r="4161" spans="17:29" ht="12.75">
      <c r="Q4161" s="12"/>
      <c r="AB4161" s="6"/>
      <c r="AC4161" s="7"/>
    </row>
    <row r="4162" spans="17:29" ht="12.75">
      <c r="Q4162" s="12"/>
      <c r="AB4162" s="6"/>
      <c r="AC4162" s="7"/>
    </row>
    <row r="4163" spans="17:29" ht="12.75">
      <c r="Q4163" s="12"/>
      <c r="AB4163" s="6"/>
      <c r="AC4163" s="7"/>
    </row>
    <row r="4164" spans="17:29" ht="12.75">
      <c r="Q4164" s="12"/>
      <c r="AB4164" s="6"/>
      <c r="AC4164" s="7"/>
    </row>
    <row r="4165" spans="17:29" ht="12.75">
      <c r="Q4165" s="12"/>
      <c r="AB4165" s="6"/>
      <c r="AC4165" s="7"/>
    </row>
    <row r="4166" spans="17:29" ht="12.75">
      <c r="Q4166" s="12"/>
      <c r="AB4166" s="6"/>
      <c r="AC4166" s="7"/>
    </row>
    <row r="4167" spans="17:29" ht="12.75">
      <c r="Q4167" s="12"/>
      <c r="AB4167" s="6"/>
      <c r="AC4167" s="7"/>
    </row>
    <row r="4168" spans="17:29" ht="12.75">
      <c r="Q4168" s="12"/>
      <c r="AB4168" s="6"/>
      <c r="AC4168" s="7"/>
    </row>
    <row r="4169" spans="17:29" ht="12.75">
      <c r="Q4169" s="12"/>
      <c r="AB4169" s="6"/>
      <c r="AC4169" s="7"/>
    </row>
    <row r="4170" spans="17:29" ht="12.75">
      <c r="Q4170" s="12"/>
      <c r="AB4170" s="6"/>
      <c r="AC4170" s="7"/>
    </row>
    <row r="4171" spans="17:29" ht="12.75">
      <c r="Q4171" s="12"/>
      <c r="AB4171" s="6"/>
      <c r="AC4171" s="7"/>
    </row>
    <row r="4172" spans="17:29" ht="12.75">
      <c r="Q4172" s="12"/>
      <c r="AB4172" s="6"/>
      <c r="AC4172" s="7"/>
    </row>
    <row r="4173" spans="17:29" ht="12.75">
      <c r="Q4173" s="12"/>
      <c r="AB4173" s="6"/>
      <c r="AC4173" s="7"/>
    </row>
    <row r="4174" spans="17:29" ht="12.75">
      <c r="Q4174" s="12"/>
      <c r="AB4174" s="6"/>
      <c r="AC4174" s="7"/>
    </row>
    <row r="4175" spans="17:29" ht="12.75">
      <c r="Q4175" s="12"/>
      <c r="AB4175" s="6"/>
      <c r="AC4175" s="7"/>
    </row>
    <row r="4176" spans="17:29" ht="12.75">
      <c r="Q4176" s="12"/>
      <c r="AB4176" s="6"/>
      <c r="AC4176" s="7"/>
    </row>
    <row r="4177" spans="17:29" ht="12.75">
      <c r="Q4177" s="12"/>
      <c r="AB4177" s="6"/>
      <c r="AC4177" s="7"/>
    </row>
    <row r="4178" spans="17:29" ht="12.75">
      <c r="Q4178" s="12"/>
      <c r="AB4178" s="6"/>
      <c r="AC4178" s="7"/>
    </row>
    <row r="4179" spans="17:29" ht="12.75">
      <c r="Q4179" s="12"/>
      <c r="AB4179" s="6"/>
      <c r="AC4179" s="7"/>
    </row>
    <row r="4180" spans="17:29" ht="12.75">
      <c r="Q4180" s="12"/>
      <c r="AB4180" s="6"/>
      <c r="AC4180" s="7"/>
    </row>
    <row r="4181" spans="17:29" ht="12.75">
      <c r="Q4181" s="12"/>
      <c r="AB4181" s="6"/>
      <c r="AC4181" s="7"/>
    </row>
    <row r="4182" spans="17:29" ht="12.75">
      <c r="Q4182" s="12"/>
      <c r="AB4182" s="6"/>
      <c r="AC4182" s="7"/>
    </row>
    <row r="4183" spans="17:29" ht="12.75">
      <c r="Q4183" s="12"/>
      <c r="AB4183" s="6"/>
      <c r="AC4183" s="7"/>
    </row>
    <row r="4184" spans="17:29" ht="12.75">
      <c r="Q4184" s="12"/>
      <c r="AB4184" s="6"/>
      <c r="AC4184" s="7"/>
    </row>
    <row r="4185" spans="17:29" ht="12.75">
      <c r="Q4185" s="12"/>
      <c r="AB4185" s="6"/>
      <c r="AC4185" s="7"/>
    </row>
    <row r="4186" spans="17:29" ht="12.75">
      <c r="Q4186" s="12"/>
      <c r="AB4186" s="6"/>
      <c r="AC4186" s="7"/>
    </row>
    <row r="4187" spans="17:29" ht="12.75">
      <c r="Q4187" s="12"/>
      <c r="AB4187" s="6"/>
      <c r="AC4187" s="7"/>
    </row>
    <row r="4188" spans="17:29" ht="12.75">
      <c r="Q4188" s="12"/>
      <c r="AB4188" s="6"/>
      <c r="AC4188" s="7"/>
    </row>
    <row r="4189" spans="17:29" ht="12.75">
      <c r="Q4189" s="12"/>
      <c r="AB4189" s="6"/>
      <c r="AC4189" s="7"/>
    </row>
    <row r="4190" spans="17:29" ht="12.75">
      <c r="Q4190" s="12"/>
      <c r="AB4190" s="6"/>
      <c r="AC4190" s="7"/>
    </row>
    <row r="4191" spans="17:29" ht="12.75">
      <c r="Q4191" s="12"/>
      <c r="AB4191" s="6"/>
      <c r="AC4191" s="7"/>
    </row>
    <row r="4192" spans="17:29" ht="12.75">
      <c r="Q4192" s="12"/>
      <c r="AB4192" s="6"/>
      <c r="AC4192" s="7"/>
    </row>
    <row r="4193" spans="17:29" ht="12.75">
      <c r="Q4193" s="12"/>
      <c r="AB4193" s="6"/>
      <c r="AC4193" s="7"/>
    </row>
    <row r="4194" spans="17:29" ht="12.75">
      <c r="Q4194" s="12"/>
      <c r="AB4194" s="6"/>
      <c r="AC4194" s="7"/>
    </row>
    <row r="4195" spans="17:29" ht="12.75">
      <c r="Q4195" s="12"/>
      <c r="AB4195" s="6"/>
      <c r="AC4195" s="7"/>
    </row>
    <row r="4196" spans="17:29" ht="12.75">
      <c r="Q4196" s="12"/>
      <c r="AB4196" s="6"/>
      <c r="AC4196" s="7"/>
    </row>
    <row r="4197" spans="17:29" ht="12.75">
      <c r="Q4197" s="12"/>
      <c r="AB4197" s="6"/>
      <c r="AC4197" s="7"/>
    </row>
    <row r="4198" spans="17:29" ht="12.75">
      <c r="Q4198" s="12"/>
      <c r="AB4198" s="6"/>
      <c r="AC4198" s="7"/>
    </row>
    <row r="4199" spans="17:29" ht="12.75">
      <c r="Q4199" s="12"/>
      <c r="AB4199" s="6"/>
      <c r="AC4199" s="7"/>
    </row>
    <row r="4200" spans="17:29" ht="12.75">
      <c r="Q4200" s="12"/>
      <c r="AB4200" s="6"/>
      <c r="AC4200" s="7"/>
    </row>
    <row r="4201" spans="17:29" ht="12.75">
      <c r="Q4201" s="12"/>
      <c r="AB4201" s="6"/>
      <c r="AC4201" s="7"/>
    </row>
    <row r="4202" spans="17:29" ht="12.75">
      <c r="Q4202" s="12"/>
      <c r="AB4202" s="6"/>
      <c r="AC4202" s="7"/>
    </row>
    <row r="4203" spans="17:29" ht="12.75">
      <c r="Q4203" s="12"/>
      <c r="AB4203" s="6"/>
      <c r="AC4203" s="7"/>
    </row>
    <row r="4204" spans="17:29" ht="12.75">
      <c r="Q4204" s="12"/>
      <c r="AB4204" s="6"/>
      <c r="AC4204" s="7"/>
    </row>
    <row r="4205" spans="17:29" ht="12.75">
      <c r="Q4205" s="12"/>
      <c r="AB4205" s="6"/>
      <c r="AC4205" s="7"/>
    </row>
    <row r="4206" spans="17:29" ht="12.75">
      <c r="Q4206" s="12"/>
      <c r="AB4206" s="6"/>
      <c r="AC4206" s="7"/>
    </row>
    <row r="4207" spans="17:29" ht="12.75">
      <c r="Q4207" s="12"/>
      <c r="AB4207" s="6"/>
      <c r="AC4207" s="7"/>
    </row>
    <row r="4208" spans="17:29" ht="12.75">
      <c r="Q4208" s="12"/>
      <c r="AB4208" s="6"/>
      <c r="AC4208" s="7"/>
    </row>
    <row r="4209" spans="17:29" ht="12.75">
      <c r="Q4209" s="12"/>
      <c r="AB4209" s="6"/>
      <c r="AC4209" s="7"/>
    </row>
    <row r="4210" spans="17:29" ht="12.75">
      <c r="Q4210" s="12"/>
      <c r="AB4210" s="6"/>
      <c r="AC4210" s="7"/>
    </row>
    <row r="4211" spans="17:29" ht="12.75">
      <c r="Q4211" s="12"/>
      <c r="AB4211" s="6"/>
      <c r="AC4211" s="7"/>
    </row>
    <row r="4212" spans="17:29" ht="12.75">
      <c r="Q4212" s="12"/>
      <c r="AB4212" s="6"/>
      <c r="AC4212" s="7"/>
    </row>
    <row r="4213" spans="17:29" ht="12.75">
      <c r="Q4213" s="12"/>
      <c r="AB4213" s="6"/>
      <c r="AC4213" s="7"/>
    </row>
    <row r="4214" spans="17:29" ht="12.75">
      <c r="Q4214" s="12"/>
      <c r="AB4214" s="6"/>
      <c r="AC4214" s="7"/>
    </row>
    <row r="4215" spans="17:29" ht="12.75">
      <c r="Q4215" s="12"/>
      <c r="AB4215" s="6"/>
      <c r="AC4215" s="7"/>
    </row>
    <row r="4216" spans="17:29" ht="12.75">
      <c r="Q4216" s="12"/>
      <c r="AB4216" s="6"/>
      <c r="AC4216" s="7"/>
    </row>
    <row r="4217" spans="17:29" ht="12.75">
      <c r="Q4217" s="12"/>
      <c r="AB4217" s="6"/>
      <c r="AC4217" s="7"/>
    </row>
    <row r="4218" spans="17:29" ht="12.75">
      <c r="Q4218" s="12"/>
      <c r="AB4218" s="6"/>
      <c r="AC4218" s="7"/>
    </row>
    <row r="4219" spans="17:29" ht="12.75">
      <c r="Q4219" s="12"/>
      <c r="AB4219" s="6"/>
      <c r="AC4219" s="7"/>
    </row>
    <row r="4220" spans="17:29" ht="12.75">
      <c r="Q4220" s="12"/>
      <c r="AB4220" s="6"/>
      <c r="AC4220" s="7"/>
    </row>
    <row r="4221" spans="17:29" ht="12.75">
      <c r="Q4221" s="12"/>
      <c r="AB4221" s="6"/>
      <c r="AC4221" s="7"/>
    </row>
    <row r="4222" spans="17:29" ht="12.75">
      <c r="Q4222" s="12"/>
      <c r="AB4222" s="6"/>
      <c r="AC4222" s="7"/>
    </row>
    <row r="4223" spans="17:29" ht="12.75">
      <c r="Q4223" s="12"/>
      <c r="AB4223" s="6"/>
      <c r="AC4223" s="7"/>
    </row>
    <row r="4224" spans="17:29" ht="12.75">
      <c r="Q4224" s="12"/>
      <c r="AB4224" s="6"/>
      <c r="AC4224" s="7"/>
    </row>
    <row r="4225" spans="17:29" ht="12.75">
      <c r="Q4225" s="12"/>
      <c r="AB4225" s="6"/>
      <c r="AC4225" s="7"/>
    </row>
    <row r="4226" spans="17:29" ht="12.75">
      <c r="Q4226" s="12"/>
      <c r="AB4226" s="6"/>
      <c r="AC4226" s="7"/>
    </row>
    <row r="4227" spans="17:29" ht="12.75">
      <c r="Q4227" s="12"/>
      <c r="AB4227" s="6"/>
      <c r="AC4227" s="7"/>
    </row>
    <row r="4228" spans="17:29" ht="12.75">
      <c r="Q4228" s="12"/>
      <c r="AB4228" s="6"/>
      <c r="AC4228" s="7"/>
    </row>
    <row r="4229" spans="17:29" ht="12.75">
      <c r="Q4229" s="12"/>
      <c r="AB4229" s="6"/>
      <c r="AC4229" s="7"/>
    </row>
    <row r="4230" spans="17:29" ht="12.75">
      <c r="Q4230" s="12"/>
      <c r="AB4230" s="6"/>
      <c r="AC4230" s="7"/>
    </row>
    <row r="4231" spans="17:29" ht="12.75">
      <c r="Q4231" s="12"/>
      <c r="AB4231" s="6"/>
      <c r="AC4231" s="7"/>
    </row>
    <row r="4232" spans="17:29" ht="12.75">
      <c r="Q4232" s="12"/>
      <c r="AB4232" s="6"/>
      <c r="AC4232" s="7"/>
    </row>
    <row r="4233" spans="17:29" ht="12.75">
      <c r="Q4233" s="12"/>
      <c r="AB4233" s="6"/>
      <c r="AC4233" s="7"/>
    </row>
    <row r="4234" spans="17:29" ht="12.75">
      <c r="Q4234" s="12"/>
      <c r="AB4234" s="6"/>
      <c r="AC4234" s="7"/>
    </row>
    <row r="4235" spans="17:29" ht="12.75">
      <c r="Q4235" s="12"/>
      <c r="AB4235" s="6"/>
      <c r="AC4235" s="7"/>
    </row>
    <row r="4236" spans="17:29" ht="12.75">
      <c r="Q4236" s="12"/>
      <c r="AB4236" s="6"/>
      <c r="AC4236" s="7"/>
    </row>
    <row r="4237" spans="17:29" ht="12.75">
      <c r="Q4237" s="12"/>
      <c r="AB4237" s="6"/>
      <c r="AC4237" s="7"/>
    </row>
    <row r="4238" spans="17:29" ht="12.75">
      <c r="Q4238" s="12"/>
      <c r="AB4238" s="6"/>
      <c r="AC4238" s="7"/>
    </row>
    <row r="4239" spans="17:29" ht="12.75">
      <c r="Q4239" s="12"/>
      <c r="AB4239" s="6"/>
      <c r="AC4239" s="7"/>
    </row>
    <row r="4240" spans="17:29" ht="12.75">
      <c r="Q4240" s="12"/>
      <c r="AB4240" s="6"/>
      <c r="AC4240" s="7"/>
    </row>
    <row r="4241" spans="17:29" ht="12.75">
      <c r="Q4241" s="12"/>
      <c r="AB4241" s="6"/>
      <c r="AC4241" s="7"/>
    </row>
    <row r="4242" spans="17:29" ht="12.75">
      <c r="Q4242" s="12"/>
      <c r="AB4242" s="6"/>
      <c r="AC4242" s="7"/>
    </row>
    <row r="4243" spans="17:29" ht="12.75">
      <c r="Q4243" s="12"/>
      <c r="AB4243" s="6"/>
      <c r="AC4243" s="7"/>
    </row>
    <row r="4244" spans="17:29" ht="12.75">
      <c r="Q4244" s="12"/>
      <c r="AB4244" s="6"/>
      <c r="AC4244" s="7"/>
    </row>
    <row r="4245" spans="17:29" ht="12.75">
      <c r="Q4245" s="12"/>
      <c r="AB4245" s="6"/>
      <c r="AC4245" s="7"/>
    </row>
    <row r="4246" spans="17:29" ht="12.75">
      <c r="Q4246" s="12"/>
      <c r="AB4246" s="6"/>
      <c r="AC4246" s="7"/>
    </row>
    <row r="4247" spans="17:29" ht="12.75">
      <c r="Q4247" s="12"/>
      <c r="AB4247" s="6"/>
      <c r="AC4247" s="7"/>
    </row>
    <row r="4248" spans="17:29" ht="12.75">
      <c r="Q4248" s="12"/>
      <c r="AB4248" s="6"/>
      <c r="AC4248" s="7"/>
    </row>
    <row r="4249" spans="17:29" ht="12.75">
      <c r="Q4249" s="12"/>
      <c r="AB4249" s="6"/>
      <c r="AC4249" s="7"/>
    </row>
    <row r="4250" spans="17:29" ht="12.75">
      <c r="Q4250" s="12"/>
      <c r="AB4250" s="6"/>
      <c r="AC4250" s="7"/>
    </row>
    <row r="4251" spans="17:29" ht="12.75">
      <c r="Q4251" s="12"/>
      <c r="AB4251" s="6"/>
      <c r="AC4251" s="7"/>
    </row>
    <row r="4252" spans="17:29" ht="12.75">
      <c r="Q4252" s="12"/>
      <c r="AB4252" s="6"/>
      <c r="AC4252" s="7"/>
    </row>
    <row r="4253" spans="17:29" ht="12.75">
      <c r="Q4253" s="12"/>
      <c r="AB4253" s="6"/>
      <c r="AC4253" s="7"/>
    </row>
    <row r="4254" spans="17:29" ht="12.75">
      <c r="Q4254" s="12"/>
      <c r="AB4254" s="6"/>
      <c r="AC4254" s="7"/>
    </row>
    <row r="4255" spans="17:29" ht="12.75">
      <c r="Q4255" s="12"/>
      <c r="AB4255" s="6"/>
      <c r="AC4255" s="7"/>
    </row>
    <row r="4256" spans="17:29" ht="12.75">
      <c r="Q4256" s="12"/>
      <c r="AB4256" s="6"/>
      <c r="AC4256" s="7"/>
    </row>
    <row r="4257" spans="17:29" ht="12.75">
      <c r="Q4257" s="12"/>
      <c r="AB4257" s="6"/>
      <c r="AC4257" s="7"/>
    </row>
    <row r="4258" spans="17:29" ht="12.75">
      <c r="Q4258" s="12"/>
      <c r="AB4258" s="6"/>
      <c r="AC4258" s="7"/>
    </row>
    <row r="4259" spans="17:29" ht="12.75">
      <c r="Q4259" s="12"/>
      <c r="AB4259" s="6"/>
      <c r="AC4259" s="7"/>
    </row>
    <row r="4260" spans="17:29" ht="12.75">
      <c r="Q4260" s="12"/>
      <c r="AB4260" s="6"/>
      <c r="AC4260" s="7"/>
    </row>
    <row r="4261" spans="17:29" ht="12.75">
      <c r="Q4261" s="12"/>
      <c r="AB4261" s="6"/>
      <c r="AC4261" s="7"/>
    </row>
    <row r="4262" spans="17:29" ht="12.75">
      <c r="Q4262" s="12"/>
      <c r="AB4262" s="6"/>
      <c r="AC4262" s="7"/>
    </row>
    <row r="4263" spans="17:29" ht="12.75">
      <c r="Q4263" s="12"/>
      <c r="AB4263" s="6"/>
      <c r="AC4263" s="7"/>
    </row>
    <row r="4264" spans="17:29" ht="12.75">
      <c r="Q4264" s="12"/>
      <c r="AB4264" s="6"/>
      <c r="AC4264" s="7"/>
    </row>
    <row r="4265" spans="17:29" ht="12.75">
      <c r="Q4265" s="12"/>
      <c r="AB4265" s="6"/>
      <c r="AC4265" s="7"/>
    </row>
    <row r="4266" spans="17:29" ht="12.75">
      <c r="Q4266" s="12"/>
      <c r="AB4266" s="6"/>
      <c r="AC4266" s="7"/>
    </row>
    <row r="4267" spans="17:29" ht="12.75">
      <c r="Q4267" s="12"/>
      <c r="AB4267" s="6"/>
      <c r="AC4267" s="7"/>
    </row>
    <row r="4268" spans="17:29" ht="12.75">
      <c r="Q4268" s="12"/>
      <c r="AB4268" s="6"/>
      <c r="AC4268" s="7"/>
    </row>
    <row r="4269" spans="17:29" ht="12.75">
      <c r="Q4269" s="12"/>
      <c r="AB4269" s="6"/>
      <c r="AC4269" s="7"/>
    </row>
    <row r="4270" spans="17:29" ht="12.75">
      <c r="Q4270" s="12"/>
      <c r="AB4270" s="6"/>
      <c r="AC4270" s="7"/>
    </row>
    <row r="4271" spans="17:29" ht="12.75">
      <c r="Q4271" s="12"/>
      <c r="AB4271" s="6"/>
      <c r="AC4271" s="7"/>
    </row>
    <row r="4272" spans="17:29" ht="12.75">
      <c r="Q4272" s="12"/>
      <c r="AB4272" s="6"/>
      <c r="AC4272" s="7"/>
    </row>
    <row r="4273" spans="17:29" ht="12.75">
      <c r="Q4273" s="12"/>
      <c r="AB4273" s="6"/>
      <c r="AC4273" s="7"/>
    </row>
    <row r="4274" spans="17:29" ht="12.75">
      <c r="Q4274" s="12"/>
      <c r="AB4274" s="6"/>
      <c r="AC4274" s="7"/>
    </row>
    <row r="4275" spans="17:29" ht="12.75">
      <c r="Q4275" s="12"/>
      <c r="AB4275" s="6"/>
      <c r="AC4275" s="7"/>
    </row>
    <row r="4276" spans="17:29" ht="12.75">
      <c r="Q4276" s="12"/>
      <c r="AB4276" s="6"/>
      <c r="AC4276" s="7"/>
    </row>
    <row r="4277" spans="17:29" ht="12.75">
      <c r="Q4277" s="12"/>
      <c r="AB4277" s="6"/>
      <c r="AC4277" s="7"/>
    </row>
    <row r="4278" spans="17:29" ht="12.75">
      <c r="Q4278" s="12"/>
      <c r="AB4278" s="6"/>
      <c r="AC4278" s="7"/>
    </row>
    <row r="4279" spans="17:29" ht="12.75">
      <c r="Q4279" s="12"/>
      <c r="AB4279" s="6"/>
      <c r="AC4279" s="7"/>
    </row>
    <row r="4280" spans="17:29" ht="12.75">
      <c r="Q4280" s="12"/>
      <c r="AB4280" s="6"/>
      <c r="AC4280" s="7"/>
    </row>
    <row r="4281" spans="17:29" ht="12.75">
      <c r="Q4281" s="12"/>
      <c r="AB4281" s="6"/>
      <c r="AC4281" s="7"/>
    </row>
    <row r="4282" spans="17:29" ht="12.75">
      <c r="Q4282" s="12"/>
      <c r="AB4282" s="6"/>
      <c r="AC4282" s="7"/>
    </row>
    <row r="4283" spans="17:29" ht="12.75">
      <c r="Q4283" s="12"/>
      <c r="AB4283" s="6"/>
      <c r="AC4283" s="7"/>
    </row>
    <row r="4284" spans="17:29" ht="12.75">
      <c r="Q4284" s="12"/>
      <c r="AB4284" s="6"/>
      <c r="AC4284" s="7"/>
    </row>
    <row r="4285" spans="17:29" ht="12.75">
      <c r="Q4285" s="12"/>
      <c r="AB4285" s="6"/>
      <c r="AC4285" s="7"/>
    </row>
    <row r="4286" spans="17:29" ht="12.75">
      <c r="Q4286" s="12"/>
      <c r="AB4286" s="6"/>
      <c r="AC4286" s="7"/>
    </row>
    <row r="4287" spans="17:29" ht="12.75">
      <c r="Q4287" s="12"/>
      <c r="AB4287" s="6"/>
      <c r="AC4287" s="7"/>
    </row>
    <row r="4288" spans="17:29" ht="12.75">
      <c r="Q4288" s="12"/>
      <c r="AB4288" s="6"/>
      <c r="AC4288" s="7"/>
    </row>
    <row r="4289" spans="17:29" ht="12.75">
      <c r="Q4289" s="12"/>
      <c r="AB4289" s="6"/>
      <c r="AC4289" s="7"/>
    </row>
    <row r="4290" spans="17:29" ht="12.75">
      <c r="Q4290" s="12"/>
      <c r="AB4290" s="6"/>
      <c r="AC4290" s="7"/>
    </row>
    <row r="4291" spans="17:29" ht="12.75">
      <c r="Q4291" s="12"/>
      <c r="AB4291" s="6"/>
      <c r="AC4291" s="7"/>
    </row>
    <row r="4292" spans="17:29" ht="12.75">
      <c r="Q4292" s="12"/>
      <c r="AB4292" s="6"/>
      <c r="AC4292" s="7"/>
    </row>
    <row r="4293" spans="17:29" ht="12.75">
      <c r="Q4293" s="12"/>
      <c r="AB4293" s="6"/>
      <c r="AC4293" s="7"/>
    </row>
    <row r="4294" spans="17:29" ht="12.75">
      <c r="Q4294" s="12"/>
      <c r="AB4294" s="6"/>
      <c r="AC4294" s="7"/>
    </row>
    <row r="4295" spans="17:29" ht="12.75">
      <c r="Q4295" s="12"/>
      <c r="AB4295" s="6"/>
      <c r="AC4295" s="7"/>
    </row>
    <row r="4296" spans="17:29" ht="12.75">
      <c r="Q4296" s="12"/>
      <c r="AB4296" s="6"/>
      <c r="AC4296" s="7"/>
    </row>
    <row r="4297" spans="17:29" ht="12.75">
      <c r="Q4297" s="12"/>
      <c r="AB4297" s="6"/>
      <c r="AC4297" s="7"/>
    </row>
    <row r="4298" spans="17:29" ht="12.75">
      <c r="Q4298" s="12"/>
      <c r="AB4298" s="6"/>
      <c r="AC4298" s="7"/>
    </row>
    <row r="4299" spans="17:29" ht="12.75">
      <c r="Q4299" s="12"/>
      <c r="AB4299" s="6"/>
      <c r="AC4299" s="7"/>
    </row>
    <row r="4300" spans="17:29" ht="12.75">
      <c r="Q4300" s="12"/>
      <c r="AB4300" s="6"/>
      <c r="AC4300" s="7"/>
    </row>
    <row r="4301" spans="17:29" ht="12.75">
      <c r="Q4301" s="12"/>
      <c r="AB4301" s="6"/>
      <c r="AC4301" s="7"/>
    </row>
    <row r="4302" spans="17:29" ht="12.75">
      <c r="Q4302" s="12"/>
      <c r="AB4302" s="6"/>
      <c r="AC4302" s="7"/>
    </row>
    <row r="4303" spans="17:29" ht="12.75">
      <c r="Q4303" s="12"/>
      <c r="AB4303" s="6"/>
      <c r="AC4303" s="7"/>
    </row>
    <row r="4304" spans="17:29" ht="12.75">
      <c r="Q4304" s="12"/>
      <c r="AB4304" s="6"/>
      <c r="AC4304" s="7"/>
    </row>
    <row r="4305" spans="17:29" ht="12.75">
      <c r="Q4305" s="12"/>
      <c r="AB4305" s="6"/>
      <c r="AC4305" s="7"/>
    </row>
    <row r="4306" spans="17:29" ht="12.75">
      <c r="Q4306" s="12"/>
      <c r="AB4306" s="6"/>
      <c r="AC4306" s="7"/>
    </row>
    <row r="4307" spans="17:29" ht="12.75">
      <c r="Q4307" s="12"/>
      <c r="AB4307" s="6"/>
      <c r="AC4307" s="7"/>
    </row>
    <row r="4308" spans="17:29" ht="12.75">
      <c r="Q4308" s="12"/>
      <c r="AB4308" s="6"/>
      <c r="AC4308" s="7"/>
    </row>
    <row r="4309" spans="17:29" ht="12.75">
      <c r="Q4309" s="12"/>
      <c r="AB4309" s="6"/>
      <c r="AC4309" s="7"/>
    </row>
    <row r="4310" spans="17:29" ht="12.75">
      <c r="Q4310" s="12"/>
      <c r="AB4310" s="6"/>
      <c r="AC4310" s="7"/>
    </row>
    <row r="4311" spans="17:29" ht="12.75">
      <c r="Q4311" s="12"/>
      <c r="AB4311" s="6"/>
      <c r="AC4311" s="7"/>
    </row>
    <row r="4312" spans="17:29" ht="12.75">
      <c r="Q4312" s="12"/>
      <c r="AB4312" s="6"/>
      <c r="AC4312" s="7"/>
    </row>
    <row r="4313" spans="17:29" ht="12.75">
      <c r="Q4313" s="12"/>
      <c r="AB4313" s="6"/>
      <c r="AC4313" s="7"/>
    </row>
    <row r="4314" spans="17:29" ht="12.75">
      <c r="Q4314" s="12"/>
      <c r="AB4314" s="6"/>
      <c r="AC4314" s="7"/>
    </row>
    <row r="4315" spans="17:29" ht="12.75">
      <c r="Q4315" s="12"/>
      <c r="AB4315" s="6"/>
      <c r="AC4315" s="7"/>
    </row>
    <row r="4316" spans="17:29" ht="12.75">
      <c r="Q4316" s="12"/>
      <c r="AB4316" s="6"/>
      <c r="AC4316" s="7"/>
    </row>
    <row r="4317" spans="17:29" ht="12.75">
      <c r="Q4317" s="12"/>
      <c r="AB4317" s="6"/>
      <c r="AC4317" s="7"/>
    </row>
    <row r="4318" spans="17:29" ht="12.75">
      <c r="Q4318" s="12"/>
      <c r="AB4318" s="6"/>
      <c r="AC4318" s="7"/>
    </row>
    <row r="4319" spans="17:29" ht="12.75">
      <c r="Q4319" s="12"/>
      <c r="AB4319" s="6"/>
      <c r="AC4319" s="7"/>
    </row>
    <row r="4320" spans="17:29" ht="12.75">
      <c r="Q4320" s="12"/>
      <c r="AB4320" s="6"/>
      <c r="AC4320" s="7"/>
    </row>
    <row r="4321" spans="17:29" ht="12.75">
      <c r="Q4321" s="12"/>
      <c r="AB4321" s="6"/>
      <c r="AC4321" s="7"/>
    </row>
    <row r="4322" spans="17:29" ht="12.75">
      <c r="Q4322" s="12"/>
      <c r="AB4322" s="6"/>
      <c r="AC4322" s="7"/>
    </row>
    <row r="4323" spans="17:29" ht="12.75">
      <c r="Q4323" s="12"/>
      <c r="AB4323" s="6"/>
      <c r="AC4323" s="7"/>
    </row>
    <row r="4324" spans="17:29" ht="12.75">
      <c r="Q4324" s="12"/>
      <c r="AB4324" s="6"/>
      <c r="AC4324" s="7"/>
    </row>
    <row r="4325" spans="17:29" ht="12.75">
      <c r="Q4325" s="12"/>
      <c r="AB4325" s="6"/>
      <c r="AC4325" s="7"/>
    </row>
    <row r="4326" spans="17:29" ht="12.75">
      <c r="Q4326" s="12"/>
      <c r="AB4326" s="6"/>
      <c r="AC4326" s="7"/>
    </row>
    <row r="4327" spans="17:29" ht="12.75">
      <c r="Q4327" s="12"/>
      <c r="AB4327" s="6"/>
      <c r="AC4327" s="7"/>
    </row>
    <row r="4328" spans="17:29" ht="12.75">
      <c r="Q4328" s="12"/>
      <c r="AB4328" s="6"/>
      <c r="AC4328" s="7"/>
    </row>
    <row r="4329" spans="17:29" ht="12.75">
      <c r="Q4329" s="12"/>
      <c r="AB4329" s="6"/>
      <c r="AC4329" s="7"/>
    </row>
    <row r="4330" spans="17:29" ht="12.75">
      <c r="Q4330" s="12"/>
      <c r="AB4330" s="6"/>
      <c r="AC4330" s="7"/>
    </row>
    <row r="4331" spans="17:29" ht="12.75">
      <c r="Q4331" s="12"/>
      <c r="AB4331" s="6"/>
      <c r="AC4331" s="7"/>
    </row>
    <row r="4332" spans="17:29" ht="12.75">
      <c r="Q4332" s="12"/>
      <c r="AB4332" s="6"/>
      <c r="AC4332" s="7"/>
    </row>
    <row r="4333" spans="17:29" ht="12.75">
      <c r="Q4333" s="12"/>
      <c r="AB4333" s="6"/>
      <c r="AC4333" s="7"/>
    </row>
    <row r="4334" spans="17:29" ht="12.75">
      <c r="Q4334" s="12"/>
      <c r="AB4334" s="6"/>
      <c r="AC4334" s="7"/>
    </row>
    <row r="4335" spans="17:29" ht="12.75">
      <c r="Q4335" s="12"/>
      <c r="AB4335" s="6"/>
      <c r="AC4335" s="7"/>
    </row>
    <row r="4336" spans="17:29" ht="12.75">
      <c r="Q4336" s="12"/>
      <c r="AB4336" s="6"/>
      <c r="AC4336" s="7"/>
    </row>
    <row r="4337" spans="17:29" ht="12.75">
      <c r="Q4337" s="12"/>
      <c r="AB4337" s="6"/>
      <c r="AC4337" s="7"/>
    </row>
    <row r="4338" spans="17:29" ht="12.75">
      <c r="Q4338" s="12"/>
      <c r="AB4338" s="6"/>
      <c r="AC4338" s="7"/>
    </row>
    <row r="4339" spans="17:29" ht="12.75">
      <c r="Q4339" s="12"/>
      <c r="AB4339" s="6"/>
      <c r="AC4339" s="7"/>
    </row>
    <row r="4340" spans="17:29" ht="12.75">
      <c r="Q4340" s="12"/>
      <c r="AB4340" s="6"/>
      <c r="AC4340" s="7"/>
    </row>
    <row r="4341" spans="17:29" ht="12.75">
      <c r="Q4341" s="12"/>
      <c r="AB4341" s="6"/>
      <c r="AC4341" s="7"/>
    </row>
    <row r="4342" spans="17:29" ht="12.75">
      <c r="Q4342" s="12"/>
      <c r="AB4342" s="6"/>
      <c r="AC4342" s="7"/>
    </row>
    <row r="4343" spans="17:29" ht="12.75">
      <c r="Q4343" s="12"/>
      <c r="AB4343" s="6"/>
      <c r="AC4343" s="7"/>
    </row>
    <row r="4344" spans="17:29" ht="12.75">
      <c r="Q4344" s="12"/>
      <c r="AB4344" s="6"/>
      <c r="AC4344" s="7"/>
    </row>
    <row r="4345" spans="17:29" ht="12.75">
      <c r="Q4345" s="12"/>
      <c r="AB4345" s="6"/>
      <c r="AC4345" s="7"/>
    </row>
    <row r="4346" spans="17:29" ht="12.75">
      <c r="Q4346" s="12"/>
      <c r="AB4346" s="6"/>
      <c r="AC4346" s="7"/>
    </row>
    <row r="4347" spans="17:29" ht="12.75">
      <c r="Q4347" s="12"/>
      <c r="AB4347" s="6"/>
      <c r="AC4347" s="7"/>
    </row>
    <row r="4348" spans="17:29" ht="12.75">
      <c r="Q4348" s="12"/>
      <c r="AB4348" s="6"/>
      <c r="AC4348" s="7"/>
    </row>
    <row r="4349" spans="17:29" ht="12.75">
      <c r="Q4349" s="12"/>
      <c r="AB4349" s="6"/>
      <c r="AC4349" s="7"/>
    </row>
    <row r="4350" spans="17:29" ht="12.75">
      <c r="Q4350" s="12"/>
      <c r="AB4350" s="6"/>
      <c r="AC4350" s="7"/>
    </row>
    <row r="4351" spans="17:29" ht="12.75">
      <c r="Q4351" s="12"/>
      <c r="AB4351" s="6"/>
      <c r="AC4351" s="7"/>
    </row>
    <row r="4352" spans="17:29" ht="12.75">
      <c r="Q4352" s="12"/>
      <c r="AB4352" s="6"/>
      <c r="AC4352" s="7"/>
    </row>
    <row r="4353" spans="17:29" ht="12.75">
      <c r="Q4353" s="12"/>
      <c r="AB4353" s="6"/>
      <c r="AC4353" s="7"/>
    </row>
    <row r="4354" spans="17:29" ht="12.75">
      <c r="Q4354" s="12"/>
      <c r="AB4354" s="6"/>
      <c r="AC4354" s="7"/>
    </row>
    <row r="4355" spans="17:29" ht="12.75">
      <c r="Q4355" s="12"/>
      <c r="AB4355" s="6"/>
      <c r="AC4355" s="7"/>
    </row>
    <row r="4356" spans="17:29" ht="12.75">
      <c r="Q4356" s="12"/>
      <c r="AB4356" s="6"/>
      <c r="AC4356" s="7"/>
    </row>
    <row r="4357" spans="17:29" ht="12.75">
      <c r="Q4357" s="12"/>
      <c r="AB4357" s="6"/>
      <c r="AC4357" s="7"/>
    </row>
    <row r="4358" spans="17:29" ht="12.75">
      <c r="Q4358" s="12"/>
      <c r="AB4358" s="6"/>
      <c r="AC4358" s="7"/>
    </row>
    <row r="4359" spans="17:29" ht="12.75">
      <c r="Q4359" s="12"/>
      <c r="AB4359" s="6"/>
      <c r="AC4359" s="7"/>
    </row>
    <row r="4360" spans="17:29" ht="12.75">
      <c r="Q4360" s="12"/>
      <c r="AB4360" s="6"/>
      <c r="AC4360" s="7"/>
    </row>
    <row r="4361" spans="17:29" ht="12.75">
      <c r="Q4361" s="12"/>
      <c r="AB4361" s="6"/>
      <c r="AC4361" s="7"/>
    </row>
    <row r="4362" spans="17:29" ht="12.75">
      <c r="Q4362" s="12"/>
      <c r="AB4362" s="6"/>
      <c r="AC4362" s="7"/>
    </row>
    <row r="4363" spans="17:29" ht="12.75">
      <c r="Q4363" s="12"/>
      <c r="AB4363" s="6"/>
      <c r="AC4363" s="7"/>
    </row>
    <row r="4364" spans="17:29" ht="12.75">
      <c r="Q4364" s="12"/>
      <c r="AB4364" s="6"/>
      <c r="AC4364" s="7"/>
    </row>
    <row r="4365" spans="17:29" ht="12.75">
      <c r="Q4365" s="12"/>
      <c r="AB4365" s="6"/>
      <c r="AC4365" s="7"/>
    </row>
    <row r="4366" spans="17:29" ht="12.75">
      <c r="Q4366" s="12"/>
      <c r="AB4366" s="6"/>
      <c r="AC4366" s="7"/>
    </row>
    <row r="4367" spans="17:29" ht="12.75">
      <c r="Q4367" s="12"/>
      <c r="AB4367" s="6"/>
      <c r="AC4367" s="7"/>
    </row>
    <row r="4368" spans="17:29" ht="12.75">
      <c r="Q4368" s="12"/>
      <c r="AB4368" s="6"/>
      <c r="AC4368" s="7"/>
    </row>
    <row r="4369" spans="17:29" ht="12.75">
      <c r="Q4369" s="12"/>
      <c r="AB4369" s="6"/>
      <c r="AC4369" s="7"/>
    </row>
    <row r="4370" spans="17:29" ht="12.75">
      <c r="Q4370" s="12"/>
      <c r="AB4370" s="6"/>
      <c r="AC4370" s="7"/>
    </row>
    <row r="4371" spans="17:29" ht="12.75">
      <c r="Q4371" s="12"/>
      <c r="AB4371" s="6"/>
      <c r="AC4371" s="7"/>
    </row>
    <row r="4372" spans="17:29" ht="12.75">
      <c r="Q4372" s="12"/>
      <c r="AB4372" s="6"/>
      <c r="AC4372" s="7"/>
    </row>
    <row r="4373" spans="17:29" ht="12.75">
      <c r="Q4373" s="12"/>
      <c r="AB4373" s="6"/>
      <c r="AC4373" s="7"/>
    </row>
    <row r="4374" spans="17:29" ht="12.75">
      <c r="Q4374" s="12"/>
      <c r="AB4374" s="6"/>
      <c r="AC4374" s="7"/>
    </row>
    <row r="4375" spans="17:29" ht="12.75">
      <c r="Q4375" s="12"/>
      <c r="AB4375" s="6"/>
      <c r="AC4375" s="7"/>
    </row>
    <row r="4376" spans="17:29" ht="12.75">
      <c r="Q4376" s="12"/>
      <c r="AB4376" s="6"/>
      <c r="AC4376" s="7"/>
    </row>
    <row r="4377" spans="17:29" ht="12.75">
      <c r="Q4377" s="12"/>
      <c r="AB4377" s="6"/>
      <c r="AC4377" s="7"/>
    </row>
    <row r="4378" spans="17:29" ht="12.75">
      <c r="Q4378" s="12"/>
      <c r="AB4378" s="6"/>
      <c r="AC4378" s="7"/>
    </row>
    <row r="4379" spans="17:29" ht="12.75">
      <c r="Q4379" s="12"/>
      <c r="AB4379" s="6"/>
      <c r="AC4379" s="7"/>
    </row>
    <row r="4380" spans="17:29" ht="12.75">
      <c r="Q4380" s="12"/>
      <c r="AB4380" s="6"/>
      <c r="AC4380" s="7"/>
    </row>
    <row r="4381" spans="17:29" ht="12.75">
      <c r="Q4381" s="12"/>
      <c r="AB4381" s="6"/>
      <c r="AC4381" s="7"/>
    </row>
    <row r="4382" spans="17:29" ht="12.75">
      <c r="Q4382" s="12"/>
      <c r="AB4382" s="6"/>
      <c r="AC4382" s="7"/>
    </row>
    <row r="4383" spans="17:29" ht="12.75">
      <c r="Q4383" s="12"/>
      <c r="AB4383" s="6"/>
      <c r="AC4383" s="7"/>
    </row>
    <row r="4384" spans="17:29" ht="12.75">
      <c r="Q4384" s="12"/>
      <c r="AB4384" s="6"/>
      <c r="AC4384" s="7"/>
    </row>
    <row r="4385" spans="17:29" ht="12.75">
      <c r="Q4385" s="12"/>
      <c r="AB4385" s="6"/>
      <c r="AC4385" s="7"/>
    </row>
    <row r="4386" spans="17:29" ht="12.75">
      <c r="Q4386" s="12"/>
      <c r="AB4386" s="6"/>
      <c r="AC4386" s="7"/>
    </row>
    <row r="4387" spans="17:29" ht="12.75">
      <c r="Q4387" s="12"/>
      <c r="AB4387" s="6"/>
      <c r="AC4387" s="7"/>
    </row>
    <row r="4388" spans="17:29" ht="12.75">
      <c r="Q4388" s="12"/>
      <c r="AB4388" s="6"/>
      <c r="AC4388" s="7"/>
    </row>
    <row r="4389" spans="17:29" ht="12.75">
      <c r="Q4389" s="12"/>
      <c r="AB4389" s="6"/>
      <c r="AC4389" s="7"/>
    </row>
    <row r="4390" spans="17:29" ht="12.75">
      <c r="Q4390" s="12"/>
      <c r="AB4390" s="6"/>
      <c r="AC4390" s="7"/>
    </row>
    <row r="4391" spans="17:29" ht="12.75">
      <c r="Q4391" s="12"/>
      <c r="AB4391" s="6"/>
      <c r="AC4391" s="7"/>
    </row>
    <row r="4392" spans="17:29" ht="12.75">
      <c r="Q4392" s="12"/>
      <c r="AB4392" s="6"/>
      <c r="AC4392" s="7"/>
    </row>
    <row r="4393" spans="17:29" ht="12.75">
      <c r="Q4393" s="12"/>
      <c r="AB4393" s="6"/>
      <c r="AC4393" s="7"/>
    </row>
    <row r="4394" spans="17:29" ht="12.75">
      <c r="Q4394" s="12"/>
      <c r="AB4394" s="6"/>
      <c r="AC4394" s="7"/>
    </row>
    <row r="4395" spans="17:29" ht="12.75">
      <c r="Q4395" s="12"/>
      <c r="AB4395" s="6"/>
      <c r="AC4395" s="7"/>
    </row>
    <row r="4396" spans="17:29" ht="12.75">
      <c r="Q4396" s="12"/>
      <c r="AB4396" s="6"/>
      <c r="AC4396" s="7"/>
    </row>
    <row r="4397" spans="17:29" ht="12.75">
      <c r="Q4397" s="12"/>
      <c r="AB4397" s="6"/>
      <c r="AC4397" s="7"/>
    </row>
    <row r="4398" spans="17:29" ht="12.75">
      <c r="Q4398" s="12"/>
      <c r="AB4398" s="6"/>
      <c r="AC4398" s="7"/>
    </row>
    <row r="4399" spans="17:29" ht="12.75">
      <c r="Q4399" s="12"/>
      <c r="AB4399" s="6"/>
      <c r="AC4399" s="7"/>
    </row>
    <row r="4400" spans="17:29" ht="12.75">
      <c r="Q4400" s="12"/>
      <c r="AB4400" s="6"/>
      <c r="AC4400" s="7"/>
    </row>
    <row r="4401" spans="17:29" ht="12.75">
      <c r="Q4401" s="12"/>
      <c r="AB4401" s="6"/>
      <c r="AC4401" s="7"/>
    </row>
    <row r="4402" spans="17:29" ht="12.75">
      <c r="Q4402" s="12"/>
      <c r="AB4402" s="6"/>
      <c r="AC4402" s="7"/>
    </row>
    <row r="4403" spans="17:29" ht="12.75">
      <c r="Q4403" s="12"/>
      <c r="AB4403" s="6"/>
      <c r="AC4403" s="7"/>
    </row>
    <row r="4404" spans="17:29" ht="12.75">
      <c r="Q4404" s="12"/>
      <c r="AB4404" s="6"/>
      <c r="AC4404" s="7"/>
    </row>
    <row r="4405" spans="17:29" ht="12.75">
      <c r="Q4405" s="12"/>
      <c r="AB4405" s="6"/>
      <c r="AC4405" s="7"/>
    </row>
    <row r="4406" spans="17:29" ht="12.75">
      <c r="Q4406" s="12"/>
      <c r="AB4406" s="6"/>
      <c r="AC4406" s="7"/>
    </row>
    <row r="4407" spans="17:29" ht="12.75">
      <c r="Q4407" s="12"/>
      <c r="AB4407" s="6"/>
      <c r="AC4407" s="7"/>
    </row>
    <row r="4408" spans="17:29" ht="12.75">
      <c r="Q4408" s="12"/>
      <c r="AB4408" s="6"/>
      <c r="AC4408" s="7"/>
    </row>
    <row r="4409" spans="17:29" ht="12.75">
      <c r="Q4409" s="12"/>
      <c r="AB4409" s="6"/>
      <c r="AC4409" s="7"/>
    </row>
    <row r="4410" spans="17:29" ht="12.75">
      <c r="Q4410" s="12"/>
      <c r="AB4410" s="6"/>
      <c r="AC4410" s="7"/>
    </row>
    <row r="4411" spans="17:29" ht="12.75">
      <c r="Q4411" s="12"/>
      <c r="AB4411" s="6"/>
      <c r="AC4411" s="7"/>
    </row>
    <row r="4412" spans="17:29" ht="12.75">
      <c r="Q4412" s="12"/>
      <c r="AB4412" s="6"/>
      <c r="AC4412" s="7"/>
    </row>
    <row r="4413" spans="17:29" ht="12.75">
      <c r="Q4413" s="12"/>
      <c r="AB4413" s="6"/>
      <c r="AC4413" s="7"/>
    </row>
    <row r="4414" spans="17:29" ht="12.75">
      <c r="Q4414" s="12"/>
      <c r="AB4414" s="6"/>
      <c r="AC4414" s="7"/>
    </row>
    <row r="4415" spans="17:29" ht="12.75">
      <c r="Q4415" s="12"/>
      <c r="AB4415" s="6"/>
      <c r="AC4415" s="7"/>
    </row>
    <row r="4416" spans="17:29" ht="12.75">
      <c r="Q4416" s="12"/>
      <c r="AB4416" s="6"/>
      <c r="AC4416" s="7"/>
    </row>
    <row r="4417" spans="17:29" ht="12.75">
      <c r="Q4417" s="12"/>
      <c r="AB4417" s="6"/>
      <c r="AC4417" s="7"/>
    </row>
    <row r="4418" spans="17:29" ht="12.75">
      <c r="Q4418" s="12"/>
      <c r="AB4418" s="6"/>
      <c r="AC4418" s="7"/>
    </row>
    <row r="4419" spans="17:29" ht="12.75">
      <c r="Q4419" s="12"/>
      <c r="AB4419" s="6"/>
      <c r="AC4419" s="7"/>
    </row>
    <row r="4420" spans="17:29" ht="12.75">
      <c r="Q4420" s="12"/>
      <c r="AB4420" s="6"/>
      <c r="AC4420" s="7"/>
    </row>
    <row r="4421" spans="17:29" ht="12.75">
      <c r="Q4421" s="12"/>
      <c r="AB4421" s="6"/>
      <c r="AC4421" s="7"/>
    </row>
    <row r="4422" spans="17:29" ht="12.75">
      <c r="Q4422" s="12"/>
      <c r="AB4422" s="6"/>
      <c r="AC4422" s="7"/>
    </row>
    <row r="4423" spans="17:29" ht="12.75">
      <c r="Q4423" s="12"/>
      <c r="AB4423" s="6"/>
      <c r="AC4423" s="7"/>
    </row>
    <row r="4424" spans="17:29" ht="12.75">
      <c r="Q4424" s="12"/>
      <c r="AB4424" s="6"/>
      <c r="AC4424" s="7"/>
    </row>
    <row r="4425" spans="17:29" ht="12.75">
      <c r="Q4425" s="12"/>
      <c r="AB4425" s="6"/>
      <c r="AC4425" s="7"/>
    </row>
    <row r="4426" spans="17:29" ht="12.75">
      <c r="Q4426" s="12"/>
      <c r="AB4426" s="6"/>
      <c r="AC4426" s="7"/>
    </row>
    <row r="4427" spans="17:29" ht="12.75">
      <c r="Q4427" s="12"/>
      <c r="AB4427" s="6"/>
      <c r="AC4427" s="7"/>
    </row>
    <row r="4428" spans="17:29" ht="12.75">
      <c r="Q4428" s="12"/>
      <c r="AB4428" s="6"/>
      <c r="AC4428" s="7"/>
    </row>
    <row r="4429" spans="17:29" ht="12.75">
      <c r="Q4429" s="12"/>
      <c r="AB4429" s="6"/>
      <c r="AC4429" s="7"/>
    </row>
    <row r="4430" spans="17:29" ht="12.75">
      <c r="Q4430" s="12"/>
      <c r="AB4430" s="6"/>
      <c r="AC4430" s="7"/>
    </row>
    <row r="4431" spans="17:29" ht="12.75">
      <c r="Q4431" s="12"/>
      <c r="AB4431" s="6"/>
      <c r="AC4431" s="7"/>
    </row>
    <row r="4432" spans="17:29" ht="12.75">
      <c r="Q4432" s="12"/>
      <c r="AB4432" s="6"/>
      <c r="AC4432" s="7"/>
    </row>
    <row r="4433" spans="17:29" ht="12.75">
      <c r="Q4433" s="12"/>
      <c r="AB4433" s="6"/>
      <c r="AC4433" s="7"/>
    </row>
    <row r="4434" spans="17:29" ht="12.75">
      <c r="Q4434" s="12"/>
      <c r="AB4434" s="6"/>
      <c r="AC4434" s="7"/>
    </row>
    <row r="4435" spans="17:29" ht="12.75">
      <c r="Q4435" s="12"/>
      <c r="AB4435" s="6"/>
      <c r="AC4435" s="7"/>
    </row>
    <row r="4436" spans="17:29" ht="12.75">
      <c r="Q4436" s="12"/>
      <c r="AB4436" s="6"/>
      <c r="AC4436" s="7"/>
    </row>
    <row r="4437" spans="17:29" ht="12.75">
      <c r="Q4437" s="12"/>
      <c r="AB4437" s="6"/>
      <c r="AC4437" s="7"/>
    </row>
    <row r="4438" spans="17:29" ht="12.75">
      <c r="Q4438" s="12"/>
      <c r="AB4438" s="6"/>
      <c r="AC4438" s="7"/>
    </row>
    <row r="4439" spans="17:29" ht="12.75">
      <c r="Q4439" s="12"/>
      <c r="AB4439" s="6"/>
      <c r="AC4439" s="7"/>
    </row>
    <row r="4440" spans="17:29" ht="12.75">
      <c r="Q4440" s="12"/>
      <c r="AB4440" s="6"/>
      <c r="AC4440" s="7"/>
    </row>
    <row r="4441" spans="17:29" ht="12.75">
      <c r="Q4441" s="12"/>
      <c r="AB4441" s="6"/>
      <c r="AC4441" s="7"/>
    </row>
    <row r="4442" spans="17:29" ht="12.75">
      <c r="Q4442" s="12"/>
      <c r="AB4442" s="6"/>
      <c r="AC4442" s="7"/>
    </row>
    <row r="4443" spans="17:29" ht="12.75">
      <c r="Q4443" s="12"/>
      <c r="AB4443" s="6"/>
      <c r="AC4443" s="7"/>
    </row>
    <row r="4444" spans="17:29" ht="12.75">
      <c r="Q4444" s="12"/>
      <c r="AB4444" s="6"/>
      <c r="AC4444" s="7"/>
    </row>
    <row r="4445" spans="17:29" ht="12.75">
      <c r="Q4445" s="12"/>
      <c r="AB4445" s="6"/>
      <c r="AC4445" s="7"/>
    </row>
    <row r="4446" spans="17:29" ht="12.75">
      <c r="Q4446" s="12"/>
      <c r="AB4446" s="6"/>
      <c r="AC4446" s="7"/>
    </row>
    <row r="4447" spans="17:29" ht="12.75">
      <c r="Q4447" s="12"/>
      <c r="AB4447" s="6"/>
      <c r="AC4447" s="7"/>
    </row>
    <row r="4448" spans="17:29" ht="12.75">
      <c r="Q4448" s="12"/>
      <c r="AB4448" s="6"/>
      <c r="AC4448" s="7"/>
    </row>
    <row r="4449" spans="17:29" ht="12.75">
      <c r="Q4449" s="12"/>
      <c r="AB4449" s="6"/>
      <c r="AC4449" s="7"/>
    </row>
    <row r="4450" spans="17:29" ht="12.75">
      <c r="Q4450" s="12"/>
      <c r="AB4450" s="6"/>
      <c r="AC4450" s="7"/>
    </row>
    <row r="4451" spans="17:29" ht="12.75">
      <c r="Q4451" s="12"/>
      <c r="AB4451" s="6"/>
      <c r="AC4451" s="7"/>
    </row>
    <row r="4452" spans="17:29" ht="12.75">
      <c r="Q4452" s="12"/>
      <c r="AB4452" s="6"/>
      <c r="AC4452" s="7"/>
    </row>
    <row r="4453" spans="17:29" ht="12.75">
      <c r="Q4453" s="12"/>
      <c r="AB4453" s="6"/>
      <c r="AC4453" s="7"/>
    </row>
    <row r="4454" spans="17:29" ht="12.75">
      <c r="Q4454" s="12"/>
      <c r="AB4454" s="6"/>
      <c r="AC4454" s="7"/>
    </row>
    <row r="4455" spans="17:29" ht="12.75">
      <c r="Q4455" s="12"/>
      <c r="AB4455" s="6"/>
      <c r="AC4455" s="7"/>
    </row>
    <row r="4456" spans="17:29" ht="12.75">
      <c r="Q4456" s="12"/>
      <c r="AB4456" s="6"/>
      <c r="AC4456" s="7"/>
    </row>
    <row r="4457" spans="17:29" ht="12.75">
      <c r="Q4457" s="12"/>
      <c r="AB4457" s="6"/>
      <c r="AC4457" s="7"/>
    </row>
    <row r="4458" spans="17:29" ht="12.75">
      <c r="Q4458" s="12"/>
      <c r="AB4458" s="6"/>
      <c r="AC4458" s="7"/>
    </row>
    <row r="4459" spans="17:29" ht="12.75">
      <c r="Q4459" s="12"/>
      <c r="AB4459" s="6"/>
      <c r="AC4459" s="7"/>
    </row>
    <row r="4460" spans="17:29" ht="12.75">
      <c r="Q4460" s="12"/>
      <c r="AB4460" s="6"/>
      <c r="AC4460" s="7"/>
    </row>
    <row r="4461" spans="17:29" ht="12.75">
      <c r="Q4461" s="12"/>
      <c r="AB4461" s="6"/>
      <c r="AC4461" s="7"/>
    </row>
    <row r="4462" spans="17:29" ht="12.75">
      <c r="Q4462" s="12"/>
      <c r="AB4462" s="6"/>
      <c r="AC4462" s="7"/>
    </row>
    <row r="4463" spans="17:29" ht="12.75">
      <c r="Q4463" s="12"/>
      <c r="AB4463" s="6"/>
      <c r="AC4463" s="7"/>
    </row>
    <row r="4464" spans="17:29" ht="12.75">
      <c r="Q4464" s="12"/>
      <c r="AB4464" s="6"/>
      <c r="AC4464" s="7"/>
    </row>
    <row r="4465" spans="17:29" ht="12.75">
      <c r="Q4465" s="12"/>
      <c r="AB4465" s="6"/>
      <c r="AC4465" s="7"/>
    </row>
    <row r="4466" spans="17:29" ht="12.75">
      <c r="Q4466" s="12"/>
      <c r="AB4466" s="6"/>
      <c r="AC4466" s="7"/>
    </row>
    <row r="4467" spans="17:29" ht="12.75">
      <c r="Q4467" s="12"/>
      <c r="AB4467" s="6"/>
      <c r="AC4467" s="7"/>
    </row>
    <row r="4468" spans="17:29" ht="12.75">
      <c r="Q4468" s="12"/>
      <c r="AB4468" s="6"/>
      <c r="AC4468" s="7"/>
    </row>
    <row r="4469" spans="17:29" ht="12.75">
      <c r="Q4469" s="12"/>
      <c r="AB4469" s="6"/>
      <c r="AC4469" s="7"/>
    </row>
    <row r="4470" spans="17:29" ht="12.75">
      <c r="Q4470" s="12"/>
      <c r="AB4470" s="6"/>
      <c r="AC4470" s="7"/>
    </row>
    <row r="4471" spans="17:29" ht="12.75">
      <c r="Q4471" s="12"/>
      <c r="AB4471" s="6"/>
      <c r="AC4471" s="7"/>
    </row>
    <row r="4472" spans="17:29" ht="12.75">
      <c r="Q4472" s="12"/>
      <c r="AB4472" s="6"/>
      <c r="AC4472" s="7"/>
    </row>
    <row r="4473" spans="17:29" ht="12.75">
      <c r="Q4473" s="12"/>
      <c r="AB4473" s="6"/>
      <c r="AC4473" s="7"/>
    </row>
    <row r="4474" spans="17:29" ht="12.75">
      <c r="Q4474" s="12"/>
      <c r="AB4474" s="6"/>
      <c r="AC4474" s="7"/>
    </row>
    <row r="4475" spans="17:29" ht="12.75">
      <c r="Q4475" s="12"/>
      <c r="AB4475" s="6"/>
      <c r="AC4475" s="7"/>
    </row>
    <row r="4476" spans="17:29" ht="12.75">
      <c r="Q4476" s="12"/>
      <c r="AB4476" s="6"/>
      <c r="AC4476" s="7"/>
    </row>
    <row r="4477" spans="17:29" ht="12.75">
      <c r="Q4477" s="12"/>
      <c r="AB4477" s="6"/>
      <c r="AC4477" s="7"/>
    </row>
    <row r="4478" spans="17:29" ht="12.75">
      <c r="Q4478" s="12"/>
      <c r="AB4478" s="6"/>
      <c r="AC4478" s="7"/>
    </row>
    <row r="4479" spans="17:29" ht="12.75">
      <c r="Q4479" s="12"/>
      <c r="AB4479" s="6"/>
      <c r="AC4479" s="7"/>
    </row>
    <row r="4480" spans="17:29" ht="12.75">
      <c r="Q4480" s="12"/>
      <c r="AB4480" s="6"/>
      <c r="AC4480" s="7"/>
    </row>
    <row r="4481" spans="17:29" ht="12.75">
      <c r="Q4481" s="12"/>
      <c r="AB4481" s="6"/>
      <c r="AC4481" s="7"/>
    </row>
    <row r="4482" spans="17:29" ht="12.75">
      <c r="Q4482" s="12"/>
      <c r="AB4482" s="6"/>
      <c r="AC4482" s="7"/>
    </row>
    <row r="4483" spans="17:29" ht="12.75">
      <c r="Q4483" s="12"/>
      <c r="AB4483" s="6"/>
      <c r="AC4483" s="7"/>
    </row>
    <row r="4484" spans="17:29" ht="12.75">
      <c r="Q4484" s="12"/>
      <c r="AB4484" s="6"/>
      <c r="AC4484" s="7"/>
    </row>
    <row r="4485" spans="17:29" ht="12.75">
      <c r="Q4485" s="12"/>
      <c r="AB4485" s="6"/>
      <c r="AC4485" s="7"/>
    </row>
    <row r="4486" spans="17:29" ht="12.75">
      <c r="Q4486" s="12"/>
      <c r="AB4486" s="6"/>
      <c r="AC4486" s="7"/>
    </row>
    <row r="4487" spans="17:29" ht="12.75">
      <c r="Q4487" s="12"/>
      <c r="AB4487" s="6"/>
      <c r="AC4487" s="7"/>
    </row>
    <row r="4488" spans="17:29" ht="12.75">
      <c r="Q4488" s="12"/>
      <c r="AB4488" s="6"/>
      <c r="AC4488" s="7"/>
    </row>
    <row r="4489" spans="17:29" ht="12.75">
      <c r="Q4489" s="12"/>
      <c r="AB4489" s="6"/>
      <c r="AC4489" s="7"/>
    </row>
    <row r="4490" spans="17:29" ht="12.75">
      <c r="Q4490" s="12"/>
      <c r="AB4490" s="6"/>
      <c r="AC4490" s="7"/>
    </row>
    <row r="4491" spans="17:29" ht="12.75">
      <c r="Q4491" s="12"/>
      <c r="AB4491" s="6"/>
      <c r="AC4491" s="7"/>
    </row>
    <row r="4492" spans="17:29" ht="12.75">
      <c r="Q4492" s="12"/>
      <c r="AB4492" s="6"/>
      <c r="AC4492" s="7"/>
    </row>
    <row r="4493" spans="17:29" ht="12.75">
      <c r="Q4493" s="12"/>
      <c r="AB4493" s="6"/>
      <c r="AC4493" s="7"/>
    </row>
    <row r="4494" spans="17:29" ht="12.75">
      <c r="Q4494" s="12"/>
      <c r="AB4494" s="6"/>
      <c r="AC4494" s="7"/>
    </row>
    <row r="4495" spans="17:29" ht="12.75">
      <c r="Q4495" s="12"/>
      <c r="AB4495" s="6"/>
      <c r="AC4495" s="7"/>
    </row>
    <row r="4496" spans="17:29" ht="12.75">
      <c r="Q4496" s="12"/>
      <c r="AB4496" s="6"/>
      <c r="AC4496" s="7"/>
    </row>
    <row r="4497" spans="17:29" ht="12.75">
      <c r="Q4497" s="12"/>
      <c r="AB4497" s="6"/>
      <c r="AC4497" s="7"/>
    </row>
    <row r="4498" spans="17:29" ht="12.75">
      <c r="Q4498" s="12"/>
      <c r="AB4498" s="6"/>
      <c r="AC4498" s="7"/>
    </row>
    <row r="4499" spans="17:29" ht="12.75">
      <c r="Q4499" s="12"/>
      <c r="AB4499" s="6"/>
      <c r="AC4499" s="7"/>
    </row>
    <row r="4500" spans="17:29" ht="12.75">
      <c r="Q4500" s="12"/>
      <c r="AB4500" s="6"/>
      <c r="AC4500" s="7"/>
    </row>
    <row r="4501" spans="17:29" ht="12.75">
      <c r="Q4501" s="12"/>
      <c r="AB4501" s="6"/>
      <c r="AC4501" s="7"/>
    </row>
    <row r="4502" spans="17:29" ht="12.75">
      <c r="Q4502" s="12"/>
      <c r="AB4502" s="6"/>
      <c r="AC4502" s="7"/>
    </row>
    <row r="4503" spans="17:29" ht="12.75">
      <c r="Q4503" s="12"/>
      <c r="AB4503" s="6"/>
      <c r="AC4503" s="7"/>
    </row>
    <row r="4504" spans="17:29" ht="12.75">
      <c r="Q4504" s="12"/>
      <c r="AB4504" s="6"/>
      <c r="AC4504" s="7"/>
    </row>
    <row r="4505" spans="17:29" ht="12.75">
      <c r="Q4505" s="12"/>
      <c r="AB4505" s="6"/>
      <c r="AC4505" s="7"/>
    </row>
    <row r="4506" spans="17:29" ht="12.75">
      <c r="Q4506" s="12"/>
      <c r="AB4506" s="6"/>
      <c r="AC4506" s="7"/>
    </row>
    <row r="4507" spans="17:29" ht="12.75">
      <c r="Q4507" s="12"/>
      <c r="AB4507" s="6"/>
      <c r="AC4507" s="7"/>
    </row>
    <row r="4508" spans="17:29" ht="12.75">
      <c r="Q4508" s="12"/>
      <c r="AB4508" s="6"/>
      <c r="AC4508" s="7"/>
    </row>
    <row r="4509" spans="17:29" ht="12.75">
      <c r="Q4509" s="12"/>
      <c r="AB4509" s="6"/>
      <c r="AC4509" s="7"/>
    </row>
    <row r="4510" spans="17:29" ht="12.75">
      <c r="Q4510" s="12"/>
      <c r="AB4510" s="6"/>
      <c r="AC4510" s="7"/>
    </row>
    <row r="4511" spans="17:29" ht="12.75">
      <c r="Q4511" s="12"/>
      <c r="AB4511" s="6"/>
      <c r="AC4511" s="7"/>
    </row>
    <row r="4512" spans="17:29" ht="12.75">
      <c r="Q4512" s="12"/>
      <c r="AB4512" s="6"/>
      <c r="AC4512" s="7"/>
    </row>
    <row r="4513" spans="17:29" ht="12.75">
      <c r="Q4513" s="12"/>
      <c r="AB4513" s="6"/>
      <c r="AC4513" s="7"/>
    </row>
    <row r="4514" spans="17:29" ht="12.75">
      <c r="Q4514" s="12"/>
      <c r="AB4514" s="6"/>
      <c r="AC4514" s="7"/>
    </row>
    <row r="4515" spans="17:29" ht="12.75">
      <c r="Q4515" s="12"/>
      <c r="AB4515" s="6"/>
      <c r="AC4515" s="7"/>
    </row>
    <row r="4516" spans="17:29" ht="12.75">
      <c r="Q4516" s="12"/>
      <c r="AB4516" s="6"/>
      <c r="AC4516" s="7"/>
    </row>
    <row r="4517" spans="17:29" ht="12.75">
      <c r="Q4517" s="12"/>
      <c r="AB4517" s="6"/>
      <c r="AC4517" s="7"/>
    </row>
    <row r="4518" spans="17:29" ht="12.75">
      <c r="Q4518" s="12"/>
      <c r="AB4518" s="6"/>
      <c r="AC4518" s="7"/>
    </row>
    <row r="4519" spans="17:29" ht="12.75">
      <c r="Q4519" s="12"/>
      <c r="AB4519" s="6"/>
      <c r="AC4519" s="7"/>
    </row>
    <row r="4520" spans="17:29" ht="12.75">
      <c r="Q4520" s="12"/>
      <c r="AB4520" s="6"/>
      <c r="AC4520" s="7"/>
    </row>
    <row r="4521" spans="17:29" ht="12.75">
      <c r="Q4521" s="12"/>
      <c r="AB4521" s="6"/>
      <c r="AC4521" s="7"/>
    </row>
    <row r="4522" spans="17:29" ht="12.75">
      <c r="Q4522" s="12"/>
      <c r="AB4522" s="6"/>
      <c r="AC4522" s="7"/>
    </row>
    <row r="4523" spans="17:29" ht="12.75">
      <c r="Q4523" s="12"/>
      <c r="AB4523" s="6"/>
      <c r="AC4523" s="7"/>
    </row>
    <row r="4524" spans="17:29" ht="12.75">
      <c r="Q4524" s="12"/>
      <c r="AB4524" s="6"/>
      <c r="AC4524" s="7"/>
    </row>
    <row r="4525" spans="17:29" ht="12.75">
      <c r="Q4525" s="12"/>
      <c r="AB4525" s="6"/>
      <c r="AC4525" s="7"/>
    </row>
    <row r="4526" spans="17:29" ht="12.75">
      <c r="Q4526" s="12"/>
      <c r="AB4526" s="6"/>
      <c r="AC4526" s="7"/>
    </row>
    <row r="4527" spans="17:29" ht="12.75">
      <c r="Q4527" s="12"/>
      <c r="AB4527" s="6"/>
      <c r="AC4527" s="7"/>
    </row>
    <row r="4528" spans="17:29" ht="12.75">
      <c r="Q4528" s="12"/>
      <c r="AB4528" s="6"/>
      <c r="AC4528" s="7"/>
    </row>
    <row r="4529" spans="17:29" ht="12.75">
      <c r="Q4529" s="12"/>
      <c r="AB4529" s="6"/>
      <c r="AC4529" s="7"/>
    </row>
    <row r="4530" spans="17:29" ht="12.75">
      <c r="Q4530" s="12"/>
      <c r="AB4530" s="6"/>
      <c r="AC4530" s="7"/>
    </row>
    <row r="4531" spans="17:29" ht="12.75">
      <c r="Q4531" s="12"/>
      <c r="AB4531" s="6"/>
      <c r="AC4531" s="7"/>
    </row>
    <row r="4532" spans="17:29" ht="12.75">
      <c r="Q4532" s="12"/>
      <c r="AB4532" s="6"/>
      <c r="AC4532" s="7"/>
    </row>
    <row r="4533" spans="17:29" ht="12.75">
      <c r="Q4533" s="12"/>
      <c r="AB4533" s="6"/>
      <c r="AC4533" s="7"/>
    </row>
    <row r="4534" spans="17:29" ht="12.75">
      <c r="Q4534" s="12"/>
      <c r="AB4534" s="6"/>
      <c r="AC4534" s="7"/>
    </row>
    <row r="4535" spans="17:29" ht="12.75">
      <c r="Q4535" s="12"/>
      <c r="AB4535" s="6"/>
      <c r="AC4535" s="7"/>
    </row>
    <row r="4536" spans="17:29" ht="12.75">
      <c r="Q4536" s="12"/>
      <c r="AB4536" s="6"/>
      <c r="AC4536" s="7"/>
    </row>
    <row r="4537" spans="17:29" ht="12.75">
      <c r="Q4537" s="12"/>
      <c r="AB4537" s="6"/>
      <c r="AC4537" s="7"/>
    </row>
    <row r="4538" spans="17:29" ht="12.75">
      <c r="Q4538" s="12"/>
      <c r="AB4538" s="6"/>
      <c r="AC4538" s="7"/>
    </row>
    <row r="4539" spans="17:29" ht="12.75">
      <c r="Q4539" s="12"/>
      <c r="AB4539" s="6"/>
      <c r="AC4539" s="7"/>
    </row>
    <row r="4540" spans="17:29" ht="12.75">
      <c r="Q4540" s="12"/>
      <c r="AB4540" s="6"/>
      <c r="AC4540" s="7"/>
    </row>
    <row r="4541" spans="17:29" ht="12.75">
      <c r="Q4541" s="12"/>
      <c r="AB4541" s="6"/>
      <c r="AC4541" s="7"/>
    </row>
    <row r="4542" spans="17:29" ht="12.75">
      <c r="Q4542" s="12"/>
      <c r="AB4542" s="6"/>
      <c r="AC4542" s="7"/>
    </row>
    <row r="4543" spans="17:29" ht="12.75">
      <c r="Q4543" s="12"/>
      <c r="AB4543" s="6"/>
      <c r="AC4543" s="7"/>
    </row>
    <row r="4544" spans="17:29" ht="12.75">
      <c r="Q4544" s="12"/>
      <c r="AB4544" s="6"/>
      <c r="AC4544" s="7"/>
    </row>
    <row r="4545" spans="17:29" ht="12.75">
      <c r="Q4545" s="12"/>
      <c r="AB4545" s="6"/>
      <c r="AC4545" s="7"/>
    </row>
    <row r="4546" spans="17:29" ht="12.75">
      <c r="Q4546" s="12"/>
      <c r="AB4546" s="6"/>
      <c r="AC4546" s="7"/>
    </row>
    <row r="4547" spans="17:29" ht="12.75">
      <c r="Q4547" s="12"/>
      <c r="AB4547" s="6"/>
      <c r="AC4547" s="7"/>
    </row>
    <row r="4548" spans="17:29" ht="12.75">
      <c r="Q4548" s="12"/>
      <c r="AB4548" s="6"/>
      <c r="AC4548" s="7"/>
    </row>
    <row r="4549" spans="17:29" ht="12.75">
      <c r="Q4549" s="12"/>
      <c r="AB4549" s="6"/>
      <c r="AC4549" s="7"/>
    </row>
    <row r="4550" spans="17:29" ht="12.75">
      <c r="Q4550" s="12"/>
      <c r="AB4550" s="6"/>
      <c r="AC4550" s="7"/>
    </row>
    <row r="4551" spans="17:29" ht="12.75">
      <c r="Q4551" s="12"/>
      <c r="AB4551" s="6"/>
      <c r="AC4551" s="7"/>
    </row>
    <row r="4552" spans="17:29" ht="12.75">
      <c r="Q4552" s="12"/>
      <c r="AB4552" s="6"/>
      <c r="AC4552" s="7"/>
    </row>
    <row r="4553" spans="17:29" ht="12.75">
      <c r="Q4553" s="12"/>
      <c r="AB4553" s="6"/>
      <c r="AC4553" s="7"/>
    </row>
    <row r="4554" spans="17:29" ht="12.75">
      <c r="Q4554" s="12"/>
      <c r="AB4554" s="6"/>
      <c r="AC4554" s="7"/>
    </row>
    <row r="4555" spans="17:29" ht="12.75">
      <c r="Q4555" s="12"/>
      <c r="AB4555" s="6"/>
      <c r="AC4555" s="7"/>
    </row>
    <row r="4556" spans="17:29" ht="12.75">
      <c r="Q4556" s="12"/>
      <c r="AB4556" s="6"/>
      <c r="AC4556" s="7"/>
    </row>
    <row r="4557" spans="17:29" ht="12.75">
      <c r="Q4557" s="12"/>
      <c r="AB4557" s="6"/>
      <c r="AC4557" s="7"/>
    </row>
    <row r="4558" spans="17:29" ht="12.75">
      <c r="Q4558" s="12"/>
      <c r="AB4558" s="6"/>
      <c r="AC4558" s="7"/>
    </row>
    <row r="4559" spans="17:29" ht="12.75">
      <c r="Q4559" s="12"/>
      <c r="AB4559" s="6"/>
      <c r="AC4559" s="7"/>
    </row>
    <row r="4560" spans="17:29" ht="12.75">
      <c r="Q4560" s="12"/>
      <c r="AB4560" s="6"/>
      <c r="AC4560" s="7"/>
    </row>
    <row r="4561" spans="17:29" ht="12.75">
      <c r="Q4561" s="12"/>
      <c r="AB4561" s="6"/>
      <c r="AC4561" s="7"/>
    </row>
    <row r="4562" spans="17:29" ht="12.75">
      <c r="Q4562" s="12"/>
      <c r="AB4562" s="6"/>
      <c r="AC4562" s="7"/>
    </row>
    <row r="4563" spans="17:29" ht="12.75">
      <c r="Q4563" s="12"/>
      <c r="AB4563" s="6"/>
      <c r="AC4563" s="7"/>
    </row>
    <row r="4564" spans="17:29" ht="12.75">
      <c r="Q4564" s="12"/>
      <c r="AB4564" s="6"/>
      <c r="AC4564" s="7"/>
    </row>
    <row r="4565" spans="17:29" ht="12.75">
      <c r="Q4565" s="12"/>
      <c r="AB4565" s="6"/>
      <c r="AC4565" s="7"/>
    </row>
    <row r="4566" spans="17:29" ht="12.75">
      <c r="Q4566" s="12"/>
      <c r="AB4566" s="6"/>
      <c r="AC4566" s="7"/>
    </row>
    <row r="4567" spans="17:29" ht="12.75">
      <c r="Q4567" s="12"/>
      <c r="AB4567" s="6"/>
      <c r="AC4567" s="7"/>
    </row>
    <row r="4568" spans="17:29" ht="12.75">
      <c r="Q4568" s="12"/>
      <c r="AB4568" s="6"/>
      <c r="AC4568" s="7"/>
    </row>
    <row r="4569" spans="17:29" ht="12.75">
      <c r="Q4569" s="12"/>
      <c r="AB4569" s="6"/>
      <c r="AC4569" s="7"/>
    </row>
    <row r="4570" spans="17:29" ht="12.75">
      <c r="Q4570" s="12"/>
      <c r="AB4570" s="6"/>
      <c r="AC4570" s="7"/>
    </row>
    <row r="4571" spans="17:29" ht="12.75">
      <c r="Q4571" s="12"/>
      <c r="AB4571" s="6"/>
      <c r="AC4571" s="7"/>
    </row>
    <row r="4572" spans="17:29" ht="12.75">
      <c r="Q4572" s="12"/>
      <c r="AB4572" s="6"/>
      <c r="AC4572" s="7"/>
    </row>
    <row r="4573" spans="17:29" ht="12.75">
      <c r="Q4573" s="12"/>
      <c r="AB4573" s="6"/>
      <c r="AC4573" s="7"/>
    </row>
    <row r="4574" spans="17:29" ht="12.75">
      <c r="Q4574" s="12"/>
      <c r="AB4574" s="6"/>
      <c r="AC4574" s="7"/>
    </row>
    <row r="4575" spans="17:29" ht="12.75">
      <c r="Q4575" s="12"/>
      <c r="AB4575" s="6"/>
      <c r="AC4575" s="7"/>
    </row>
    <row r="4576" spans="17:29" ht="12.75">
      <c r="Q4576" s="12"/>
      <c r="AB4576" s="6"/>
      <c r="AC4576" s="7"/>
    </row>
    <row r="4577" spans="17:29" ht="12.75">
      <c r="Q4577" s="12"/>
      <c r="AB4577" s="6"/>
      <c r="AC4577" s="7"/>
    </row>
    <row r="4578" spans="17:29" ht="12.75">
      <c r="Q4578" s="12"/>
      <c r="AB4578" s="6"/>
      <c r="AC4578" s="7"/>
    </row>
    <row r="4579" spans="17:29" ht="12.75">
      <c r="Q4579" s="12"/>
      <c r="AB4579" s="6"/>
      <c r="AC4579" s="7"/>
    </row>
    <row r="4580" spans="17:29" ht="12.75">
      <c r="Q4580" s="12"/>
      <c r="AB4580" s="6"/>
      <c r="AC4580" s="7"/>
    </row>
    <row r="4581" spans="17:29" ht="12.75">
      <c r="Q4581" s="12"/>
      <c r="AB4581" s="6"/>
      <c r="AC4581" s="7"/>
    </row>
    <row r="4582" spans="17:29" ht="12.75">
      <c r="Q4582" s="12"/>
      <c r="AB4582" s="6"/>
      <c r="AC4582" s="7"/>
    </row>
    <row r="4583" spans="17:29" ht="12.75">
      <c r="Q4583" s="12"/>
      <c r="AB4583" s="6"/>
      <c r="AC4583" s="7"/>
    </row>
    <row r="4584" spans="17:29" ht="12.75">
      <c r="Q4584" s="12"/>
      <c r="AB4584" s="6"/>
      <c r="AC4584" s="7"/>
    </row>
    <row r="4585" spans="17:29" ht="12.75">
      <c r="Q4585" s="12"/>
      <c r="AB4585" s="6"/>
      <c r="AC4585" s="7"/>
    </row>
    <row r="4586" spans="17:29" ht="12.75">
      <c r="Q4586" s="12"/>
      <c r="AB4586" s="6"/>
      <c r="AC4586" s="7"/>
    </row>
    <row r="4587" spans="17:29" ht="12.75">
      <c r="Q4587" s="12"/>
      <c r="AB4587" s="6"/>
      <c r="AC4587" s="7"/>
    </row>
    <row r="4588" spans="17:29" ht="12.75">
      <c r="Q4588" s="12"/>
      <c r="AB4588" s="6"/>
      <c r="AC4588" s="7"/>
    </row>
    <row r="4589" spans="17:29" ht="12.75">
      <c r="Q4589" s="12"/>
      <c r="AB4589" s="6"/>
      <c r="AC4589" s="7"/>
    </row>
    <row r="4590" spans="17:29" ht="12.75">
      <c r="Q4590" s="12"/>
      <c r="AB4590" s="6"/>
      <c r="AC4590" s="7"/>
    </row>
    <row r="4591" spans="17:29" ht="12.75">
      <c r="Q4591" s="12"/>
      <c r="AB4591" s="6"/>
      <c r="AC4591" s="7"/>
    </row>
    <row r="4592" spans="17:29" ht="12.75">
      <c r="Q4592" s="12"/>
      <c r="AB4592" s="6"/>
      <c r="AC4592" s="7"/>
    </row>
    <row r="4593" spans="17:29" ht="12.75">
      <c r="Q4593" s="12"/>
      <c r="AB4593" s="6"/>
      <c r="AC4593" s="7"/>
    </row>
    <row r="4594" spans="17:29" ht="12.75">
      <c r="Q4594" s="12"/>
      <c r="AB4594" s="6"/>
      <c r="AC4594" s="7"/>
    </row>
    <row r="4595" spans="17:29" ht="12.75">
      <c r="Q4595" s="12"/>
      <c r="AB4595" s="6"/>
      <c r="AC4595" s="7"/>
    </row>
    <row r="4596" spans="17:29" ht="12.75">
      <c r="Q4596" s="12"/>
      <c r="AB4596" s="6"/>
      <c r="AC4596" s="7"/>
    </row>
    <row r="4597" spans="17:29" ht="12.75">
      <c r="Q4597" s="12"/>
      <c r="AB4597" s="6"/>
      <c r="AC4597" s="7"/>
    </row>
    <row r="4598" spans="17:29" ht="12.75">
      <c r="Q4598" s="12"/>
      <c r="AB4598" s="6"/>
      <c r="AC4598" s="7"/>
    </row>
    <row r="4599" spans="17:29" ht="12.75">
      <c r="Q4599" s="12"/>
      <c r="AB4599" s="6"/>
      <c r="AC4599" s="7"/>
    </row>
    <row r="4600" spans="17:29" ht="12.75">
      <c r="Q4600" s="12"/>
      <c r="AB4600" s="6"/>
      <c r="AC4600" s="7"/>
    </row>
    <row r="4601" spans="17:29" ht="12.75">
      <c r="Q4601" s="12"/>
      <c r="AB4601" s="6"/>
      <c r="AC4601" s="7"/>
    </row>
    <row r="4602" spans="17:29" ht="12.75">
      <c r="Q4602" s="12"/>
      <c r="AB4602" s="6"/>
      <c r="AC4602" s="7"/>
    </row>
    <row r="4603" spans="17:29" ht="12.75">
      <c r="Q4603" s="12"/>
      <c r="AB4603" s="6"/>
      <c r="AC4603" s="7"/>
    </row>
    <row r="4604" spans="17:29" ht="12.75">
      <c r="Q4604" s="12"/>
      <c r="AB4604" s="6"/>
      <c r="AC4604" s="7"/>
    </row>
    <row r="4605" spans="17:29" ht="12.75">
      <c r="Q4605" s="12"/>
      <c r="AB4605" s="6"/>
      <c r="AC4605" s="7"/>
    </row>
    <row r="4606" spans="17:29" ht="12.75">
      <c r="Q4606" s="12"/>
      <c r="AB4606" s="6"/>
      <c r="AC4606" s="7"/>
    </row>
    <row r="4607" spans="17:29" ht="12.75">
      <c r="Q4607" s="12"/>
      <c r="AB4607" s="6"/>
      <c r="AC4607" s="7"/>
    </row>
    <row r="4608" spans="17:29" ht="12.75">
      <c r="Q4608" s="12"/>
      <c r="AB4608" s="6"/>
      <c r="AC4608" s="7"/>
    </row>
    <row r="4609" spans="17:29" ht="12.75">
      <c r="Q4609" s="12"/>
      <c r="AB4609" s="6"/>
      <c r="AC4609" s="7"/>
    </row>
    <row r="4610" spans="17:29" ht="12.75">
      <c r="Q4610" s="12"/>
      <c r="AB4610" s="6"/>
      <c r="AC4610" s="7"/>
    </row>
    <row r="4611" spans="17:29" ht="12.75">
      <c r="Q4611" s="12"/>
      <c r="AB4611" s="6"/>
      <c r="AC4611" s="7"/>
    </row>
    <row r="4612" spans="17:29" ht="12.75">
      <c r="Q4612" s="12"/>
      <c r="AB4612" s="6"/>
      <c r="AC4612" s="7"/>
    </row>
    <row r="4613" spans="17:29" ht="12.75">
      <c r="Q4613" s="12"/>
      <c r="AB4613" s="6"/>
      <c r="AC4613" s="7"/>
    </row>
    <row r="4614" spans="17:29" ht="12.75">
      <c r="Q4614" s="12"/>
      <c r="AB4614" s="6"/>
      <c r="AC4614" s="7"/>
    </row>
    <row r="4615" spans="17:29" ht="12.75">
      <c r="Q4615" s="12"/>
      <c r="AB4615" s="6"/>
      <c r="AC4615" s="7"/>
    </row>
    <row r="4616" spans="17:29" ht="12.75">
      <c r="Q4616" s="12"/>
      <c r="AB4616" s="6"/>
      <c r="AC4616" s="7"/>
    </row>
    <row r="4617" spans="17:29" ht="12.75">
      <c r="Q4617" s="12"/>
      <c r="AB4617" s="6"/>
      <c r="AC4617" s="7"/>
    </row>
    <row r="4618" spans="17:29" ht="12.75">
      <c r="Q4618" s="12"/>
      <c r="AB4618" s="6"/>
      <c r="AC4618" s="7"/>
    </row>
    <row r="4619" spans="17:29" ht="12.75">
      <c r="Q4619" s="12"/>
      <c r="AB4619" s="6"/>
      <c r="AC4619" s="7"/>
    </row>
    <row r="4620" spans="17:29" ht="12.75">
      <c r="Q4620" s="12"/>
      <c r="AB4620" s="6"/>
      <c r="AC4620" s="7"/>
    </row>
    <row r="4621" spans="17:29" ht="12.75">
      <c r="Q4621" s="12"/>
      <c r="AB4621" s="6"/>
      <c r="AC4621" s="7"/>
    </row>
    <row r="4622" spans="17:29" ht="12.75">
      <c r="Q4622" s="12"/>
      <c r="AB4622" s="6"/>
      <c r="AC4622" s="7"/>
    </row>
    <row r="4623" spans="17:29" ht="12.75">
      <c r="Q4623" s="12"/>
      <c r="AB4623" s="6"/>
      <c r="AC4623" s="7"/>
    </row>
    <row r="4624" spans="17:29" ht="12.75">
      <c r="Q4624" s="12"/>
      <c r="AB4624" s="6"/>
      <c r="AC4624" s="7"/>
    </row>
    <row r="4625" spans="17:29" ht="12.75">
      <c r="Q4625" s="12"/>
      <c r="AB4625" s="6"/>
      <c r="AC4625" s="7"/>
    </row>
    <row r="4626" spans="17:29" ht="12.75">
      <c r="Q4626" s="12"/>
      <c r="AB4626" s="6"/>
      <c r="AC4626" s="7"/>
    </row>
    <row r="4627" spans="17:29" ht="12.75">
      <c r="Q4627" s="12"/>
      <c r="AB4627" s="6"/>
      <c r="AC4627" s="7"/>
    </row>
    <row r="4628" spans="17:29" ht="12.75">
      <c r="Q4628" s="12"/>
      <c r="AB4628" s="6"/>
      <c r="AC4628" s="7"/>
    </row>
    <row r="4629" spans="17:29" ht="12.75">
      <c r="Q4629" s="12"/>
      <c r="AB4629" s="6"/>
      <c r="AC4629" s="7"/>
    </row>
    <row r="4630" spans="17:29" ht="12.75">
      <c r="Q4630" s="12"/>
      <c r="AB4630" s="6"/>
      <c r="AC4630" s="7"/>
    </row>
    <row r="4631" spans="17:29" ht="12.75">
      <c r="Q4631" s="12"/>
      <c r="AB4631" s="6"/>
      <c r="AC4631" s="7"/>
    </row>
    <row r="4632" spans="17:29" ht="12.75">
      <c r="Q4632" s="12"/>
      <c r="AB4632" s="6"/>
      <c r="AC4632" s="7"/>
    </row>
    <row r="4633" spans="17:29" ht="12.75">
      <c r="Q4633" s="12"/>
      <c r="AB4633" s="6"/>
      <c r="AC4633" s="7"/>
    </row>
    <row r="4634" spans="17:29" ht="12.75">
      <c r="Q4634" s="12"/>
      <c r="AB4634" s="6"/>
      <c r="AC4634" s="7"/>
    </row>
    <row r="4635" spans="17:29" ht="12.75">
      <c r="Q4635" s="12"/>
      <c r="AB4635" s="6"/>
      <c r="AC4635" s="7"/>
    </row>
    <row r="4636" spans="17:29" ht="12.75">
      <c r="Q4636" s="12"/>
      <c r="AB4636" s="6"/>
      <c r="AC4636" s="7"/>
    </row>
    <row r="4637" spans="17:29" ht="12.75">
      <c r="Q4637" s="12"/>
      <c r="AB4637" s="6"/>
      <c r="AC4637" s="7"/>
    </row>
    <row r="4638" spans="17:29" ht="12.75">
      <c r="Q4638" s="12"/>
      <c r="AB4638" s="6"/>
      <c r="AC4638" s="7"/>
    </row>
    <row r="4639" spans="17:29" ht="12.75">
      <c r="Q4639" s="12"/>
      <c r="AB4639" s="6"/>
      <c r="AC4639" s="7"/>
    </row>
    <row r="4640" spans="17:29" ht="12.75">
      <c r="Q4640" s="12"/>
      <c r="AB4640" s="6"/>
      <c r="AC4640" s="7"/>
    </row>
    <row r="4641" spans="17:29" ht="12.75">
      <c r="Q4641" s="12"/>
      <c r="AB4641" s="6"/>
      <c r="AC4641" s="7"/>
    </row>
    <row r="4642" spans="17:29" ht="12.75">
      <c r="Q4642" s="12"/>
      <c r="AB4642" s="6"/>
      <c r="AC4642" s="7"/>
    </row>
    <row r="4643" spans="17:29" ht="12.75">
      <c r="Q4643" s="12"/>
      <c r="AB4643" s="6"/>
      <c r="AC4643" s="7"/>
    </row>
    <row r="4644" spans="17:29" ht="12.75">
      <c r="Q4644" s="12"/>
      <c r="AB4644" s="6"/>
      <c r="AC4644" s="7"/>
    </row>
    <row r="4645" spans="17:29" ht="12.75">
      <c r="Q4645" s="12"/>
      <c r="AB4645" s="6"/>
      <c r="AC4645" s="7"/>
    </row>
    <row r="4646" spans="17:29" ht="12.75">
      <c r="Q4646" s="12"/>
      <c r="AB4646" s="6"/>
      <c r="AC4646" s="7"/>
    </row>
    <row r="4647" spans="17:29" ht="12.75">
      <c r="Q4647" s="12"/>
      <c r="AB4647" s="6"/>
      <c r="AC4647" s="7"/>
    </row>
    <row r="4648" spans="17:29" ht="12.75">
      <c r="Q4648" s="12"/>
      <c r="AB4648" s="6"/>
      <c r="AC4648" s="7"/>
    </row>
    <row r="4649" spans="17:29" ht="12.75">
      <c r="Q4649" s="12"/>
      <c r="AB4649" s="6"/>
      <c r="AC4649" s="7"/>
    </row>
    <row r="4650" spans="17:29" ht="12.75">
      <c r="Q4650" s="12"/>
      <c r="AB4650" s="6"/>
      <c r="AC4650" s="7"/>
    </row>
    <row r="4651" spans="17:29" ht="12.75">
      <c r="Q4651" s="12"/>
      <c r="AB4651" s="6"/>
      <c r="AC4651" s="7"/>
    </row>
    <row r="4652" spans="17:29" ht="12.75">
      <c r="Q4652" s="12"/>
      <c r="AB4652" s="6"/>
      <c r="AC4652" s="7"/>
    </row>
    <row r="4653" spans="17:29" ht="12.75">
      <c r="Q4653" s="12"/>
      <c r="AB4653" s="6"/>
      <c r="AC4653" s="7"/>
    </row>
    <row r="4654" spans="17:29" ht="12.75">
      <c r="Q4654" s="12"/>
      <c r="AB4654" s="6"/>
      <c r="AC4654" s="7"/>
    </row>
    <row r="4655" spans="17:29" ht="12.75">
      <c r="Q4655" s="12"/>
      <c r="AB4655" s="6"/>
      <c r="AC4655" s="7"/>
    </row>
    <row r="4656" spans="17:29" ht="12.75">
      <c r="Q4656" s="12"/>
      <c r="AB4656" s="6"/>
      <c r="AC4656" s="7"/>
    </row>
    <row r="4657" spans="17:29" ht="12.75">
      <c r="Q4657" s="12"/>
      <c r="AB4657" s="6"/>
      <c r="AC4657" s="7"/>
    </row>
    <row r="4658" spans="17:29" ht="12.75">
      <c r="Q4658" s="12"/>
      <c r="AB4658" s="6"/>
      <c r="AC4658" s="7"/>
    </row>
    <row r="4659" spans="17:29" ht="12.75">
      <c r="Q4659" s="12"/>
      <c r="AB4659" s="6"/>
      <c r="AC4659" s="7"/>
    </row>
    <row r="4660" spans="17:29" ht="12.75">
      <c r="Q4660" s="12"/>
      <c r="AB4660" s="6"/>
      <c r="AC4660" s="7"/>
    </row>
    <row r="4661" spans="17:29" ht="12.75">
      <c r="Q4661" s="12"/>
      <c r="AB4661" s="6"/>
      <c r="AC4661" s="7"/>
    </row>
    <row r="4662" spans="17:29" ht="12.75">
      <c r="Q4662" s="12"/>
      <c r="AB4662" s="6"/>
      <c r="AC4662" s="7"/>
    </row>
    <row r="4663" spans="17:29" ht="12.75">
      <c r="Q4663" s="12"/>
      <c r="AB4663" s="6"/>
      <c r="AC4663" s="7"/>
    </row>
    <row r="4664" spans="17:29" ht="12.75">
      <c r="Q4664" s="12"/>
      <c r="AB4664" s="6"/>
      <c r="AC4664" s="7"/>
    </row>
    <row r="4665" spans="17:29" ht="12.75">
      <c r="Q4665" s="12"/>
      <c r="AB4665" s="6"/>
      <c r="AC4665" s="7"/>
    </row>
    <row r="4666" spans="17:29" ht="12.75">
      <c r="Q4666" s="12"/>
      <c r="AB4666" s="6"/>
      <c r="AC4666" s="7"/>
    </row>
    <row r="4667" spans="17:29" ht="12.75">
      <c r="Q4667" s="12"/>
      <c r="AB4667" s="6"/>
      <c r="AC4667" s="7"/>
    </row>
    <row r="4668" spans="17:29" ht="12.75">
      <c r="Q4668" s="12"/>
      <c r="AB4668" s="6"/>
      <c r="AC4668" s="7"/>
    </row>
    <row r="4669" spans="17:29" ht="12.75">
      <c r="Q4669" s="12"/>
      <c r="AB4669" s="6"/>
      <c r="AC4669" s="7"/>
    </row>
    <row r="4670" spans="17:29" ht="12.75">
      <c r="Q4670" s="12"/>
      <c r="AB4670" s="6"/>
      <c r="AC4670" s="7"/>
    </row>
    <row r="4671" spans="17:29" ht="12.75">
      <c r="Q4671" s="12"/>
      <c r="AB4671" s="6"/>
      <c r="AC4671" s="7"/>
    </row>
    <row r="4672" spans="17:29" ht="12.75">
      <c r="Q4672" s="12"/>
      <c r="AB4672" s="6"/>
      <c r="AC4672" s="7"/>
    </row>
    <row r="4673" spans="17:29" ht="12.75">
      <c r="Q4673" s="12"/>
      <c r="AB4673" s="6"/>
      <c r="AC4673" s="7"/>
    </row>
    <row r="4674" spans="17:29" ht="12.75">
      <c r="Q4674" s="12"/>
      <c r="AB4674" s="6"/>
      <c r="AC4674" s="7"/>
    </row>
    <row r="4675" spans="17:29" ht="12.75">
      <c r="Q4675" s="12"/>
      <c r="AB4675" s="6"/>
      <c r="AC4675" s="7"/>
    </row>
    <row r="4676" spans="17:29" ht="12.75">
      <c r="Q4676" s="12"/>
      <c r="AB4676" s="6"/>
      <c r="AC4676" s="7"/>
    </row>
    <row r="4677" spans="17:29" ht="12.75">
      <c r="Q4677" s="12"/>
      <c r="AB4677" s="6"/>
      <c r="AC4677" s="7"/>
    </row>
    <row r="4678" spans="17:29" ht="12.75">
      <c r="Q4678" s="12"/>
      <c r="AB4678" s="6"/>
      <c r="AC4678" s="7"/>
    </row>
    <row r="4679" spans="17:29" ht="12.75">
      <c r="Q4679" s="12"/>
      <c r="AB4679" s="6"/>
      <c r="AC4679" s="7"/>
    </row>
    <row r="4680" spans="17:29" ht="12.75">
      <c r="Q4680" s="12"/>
      <c r="AB4680" s="6"/>
      <c r="AC4680" s="7"/>
    </row>
    <row r="4681" spans="17:29" ht="12.75">
      <c r="Q4681" s="12"/>
      <c r="AB4681" s="6"/>
      <c r="AC4681" s="7"/>
    </row>
    <row r="4682" spans="17:29" ht="12.75">
      <c r="Q4682" s="12"/>
      <c r="AB4682" s="6"/>
      <c r="AC4682" s="7"/>
    </row>
    <row r="4683" spans="17:29" ht="12.75">
      <c r="Q4683" s="12"/>
      <c r="AB4683" s="6"/>
      <c r="AC4683" s="7"/>
    </row>
    <row r="4684" spans="17:29" ht="12.75">
      <c r="Q4684" s="12"/>
      <c r="AB4684" s="6"/>
      <c r="AC4684" s="7"/>
    </row>
    <row r="4685" spans="17:29" ht="12.75">
      <c r="Q4685" s="12"/>
      <c r="AB4685" s="6"/>
      <c r="AC4685" s="7"/>
    </row>
    <row r="4686" spans="17:29" ht="12.75">
      <c r="Q4686" s="12"/>
      <c r="AB4686" s="6"/>
      <c r="AC4686" s="7"/>
    </row>
    <row r="4687" spans="17:29" ht="12.75">
      <c r="Q4687" s="12"/>
      <c r="AB4687" s="6"/>
      <c r="AC4687" s="7"/>
    </row>
    <row r="4688" spans="17:29" ht="12.75">
      <c r="Q4688" s="12"/>
      <c r="AB4688" s="6"/>
      <c r="AC4688" s="7"/>
    </row>
    <row r="4689" spans="17:29" ht="12.75">
      <c r="Q4689" s="12"/>
      <c r="AB4689" s="6"/>
      <c r="AC4689" s="7"/>
    </row>
    <row r="4690" spans="17:29" ht="12.75">
      <c r="Q4690" s="12"/>
      <c r="AB4690" s="6"/>
      <c r="AC4690" s="7"/>
    </row>
    <row r="4691" spans="17:29" ht="12.75">
      <c r="Q4691" s="12"/>
      <c r="AB4691" s="6"/>
      <c r="AC4691" s="7"/>
    </row>
    <row r="4692" spans="17:29" ht="12.75">
      <c r="Q4692" s="12"/>
      <c r="AB4692" s="6"/>
      <c r="AC4692" s="7"/>
    </row>
    <row r="4693" spans="17:29" ht="12.75">
      <c r="Q4693" s="12"/>
      <c r="AB4693" s="6"/>
      <c r="AC4693" s="7"/>
    </row>
    <row r="4694" spans="17:29" ht="12.75">
      <c r="Q4694" s="12"/>
      <c r="AB4694" s="6"/>
      <c r="AC4694" s="7"/>
    </row>
    <row r="4695" spans="17:29" ht="12.75">
      <c r="Q4695" s="12"/>
      <c r="AB4695" s="6"/>
      <c r="AC4695" s="7"/>
    </row>
    <row r="4696" spans="28:29" ht="12.75">
      <c r="AB4696" s="6"/>
      <c r="AC4696" s="7"/>
    </row>
    <row r="4697" spans="28:29" ht="12.75">
      <c r="AB4697" s="6"/>
      <c r="AC4697" s="7"/>
    </row>
    <row r="4698" spans="28:29" ht="12.75">
      <c r="AB4698" s="6"/>
      <c r="AC4698" s="7"/>
    </row>
    <row r="4699" spans="28:29" ht="12.75">
      <c r="AB4699" s="6"/>
      <c r="AC4699" s="7"/>
    </row>
    <row r="4700" spans="28:29" ht="12.75">
      <c r="AB4700" s="6"/>
      <c r="AC4700" s="7"/>
    </row>
    <row r="4701" spans="28:29" ht="12.75">
      <c r="AB4701" s="6"/>
      <c r="AC4701" s="7"/>
    </row>
    <row r="4702" spans="28:29" ht="12.75">
      <c r="AB4702" s="6"/>
      <c r="AC4702" s="7"/>
    </row>
    <row r="4703" spans="28:29" ht="12.75">
      <c r="AB4703" s="6"/>
      <c r="AC4703" s="7"/>
    </row>
    <row r="4704" spans="28:29" ht="12.75">
      <c r="AB4704" s="6"/>
      <c r="AC4704" s="7"/>
    </row>
  </sheetData>
  <sheetProtection/>
  <mergeCells count="14">
    <mergeCell ref="A121:B121"/>
    <mergeCell ref="A123:B123"/>
    <mergeCell ref="A142:B142"/>
    <mergeCell ref="A237:B237"/>
    <mergeCell ref="A79:B79"/>
    <mergeCell ref="A89:B89"/>
    <mergeCell ref="A100:B100"/>
    <mergeCell ref="A110:B110"/>
    <mergeCell ref="A256:B256"/>
    <mergeCell ref="A1:F1"/>
    <mergeCell ref="A32:B32"/>
    <mergeCell ref="A49:B49"/>
    <mergeCell ref="A199:B199"/>
    <mergeCell ref="A218:B218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49">
      <selection activeCell="A138" activeCellId="1" sqref="A137:IV137 A138:IV138"/>
    </sheetView>
  </sheetViews>
  <sheetFormatPr defaultColWidth="0" defaultRowHeight="12.75"/>
  <cols>
    <col min="1" max="27" width="9.125" style="0" customWidth="1"/>
    <col min="28" max="16384" width="0" style="0" hidden="1" customWidth="1"/>
  </cols>
  <sheetData>
    <row r="1" spans="1:26" ht="12.75">
      <c r="A1" t="s">
        <v>91</v>
      </c>
      <c r="B1">
        <v>4</v>
      </c>
      <c r="C1">
        <v>4</v>
      </c>
      <c r="D1">
        <v>4</v>
      </c>
      <c r="E1">
        <v>4</v>
      </c>
      <c r="F1">
        <v>4</v>
      </c>
      <c r="G1">
        <v>4</v>
      </c>
      <c r="H1">
        <v>4</v>
      </c>
      <c r="I1">
        <v>4</v>
      </c>
      <c r="J1">
        <v>4</v>
      </c>
      <c r="K1">
        <v>4</v>
      </c>
      <c r="L1">
        <v>4</v>
      </c>
      <c r="M1">
        <v>4</v>
      </c>
      <c r="N1">
        <v>4</v>
      </c>
      <c r="O1">
        <v>4</v>
      </c>
      <c r="P1">
        <v>4</v>
      </c>
      <c r="Q1">
        <v>4</v>
      </c>
      <c r="R1">
        <v>4</v>
      </c>
      <c r="S1">
        <v>4</v>
      </c>
      <c r="T1">
        <v>4</v>
      </c>
      <c r="U1">
        <v>4</v>
      </c>
      <c r="V1">
        <v>4</v>
      </c>
      <c r="W1">
        <v>4</v>
      </c>
      <c r="X1">
        <v>4</v>
      </c>
      <c r="Y1">
        <v>4</v>
      </c>
      <c r="Z1">
        <v>4</v>
      </c>
    </row>
    <row r="2" spans="1:26" ht="12.75">
      <c r="A2" t="s">
        <v>202</v>
      </c>
      <c r="B2">
        <v>1.9462094934868281</v>
      </c>
      <c r="C2">
        <v>1.8712798404199438</v>
      </c>
      <c r="D2">
        <v>1.8087834592663243</v>
      </c>
      <c r="E2">
        <v>1.7634481784609894</v>
      </c>
      <c r="F2">
        <v>1.7348830140523641</v>
      </c>
      <c r="G2">
        <v>1.7204617473776125</v>
      </c>
      <c r="H2">
        <v>1.7174175649158392</v>
      </c>
      <c r="I2">
        <v>1.7236349290694712</v>
      </c>
      <c r="J2">
        <v>1.7377088165960122</v>
      </c>
      <c r="K2">
        <v>1.7587615437629847</v>
      </c>
      <c r="L2">
        <v>1.7862274373723057</v>
      </c>
      <c r="M2">
        <v>1.8196578009653754</v>
      </c>
      <c r="N2">
        <v>1.8585429377175438</v>
      </c>
      <c r="O2">
        <v>1.9021376386893687</v>
      </c>
      <c r="P2">
        <v>1.9492822363923685</v>
      </c>
      <c r="Q2">
        <v>1.9982223981050775</v>
      </c>
      <c r="R2">
        <v>2.046443769462371</v>
      </c>
      <c r="S2">
        <v>2.090551971573783</v>
      </c>
      <c r="T2">
        <v>2.126248698266486</v>
      </c>
      <c r="U2">
        <v>2.1484934846345327</v>
      </c>
      <c r="V2">
        <v>2.1520149544680964</v>
      </c>
      <c r="W2">
        <v>2.1324289472282727</v>
      </c>
      <c r="X2">
        <v>2.088173627952732</v>
      </c>
      <c r="Y2">
        <v>2.022857609355895</v>
      </c>
      <c r="Z2">
        <v>1.9462094934868281</v>
      </c>
    </row>
    <row r="5" spans="1:26" ht="12.75">
      <c r="A5" t="s">
        <v>91</v>
      </c>
      <c r="B5">
        <v>6</v>
      </c>
      <c r="C5">
        <v>6</v>
      </c>
      <c r="D5">
        <v>6</v>
      </c>
      <c r="E5">
        <v>6</v>
      </c>
      <c r="F5">
        <v>6</v>
      </c>
      <c r="G5">
        <v>6</v>
      </c>
      <c r="H5">
        <v>6</v>
      </c>
      <c r="I5">
        <v>6</v>
      </c>
      <c r="J5">
        <v>6</v>
      </c>
      <c r="K5">
        <v>6</v>
      </c>
      <c r="L5">
        <v>6</v>
      </c>
      <c r="M5">
        <v>6</v>
      </c>
      <c r="N5">
        <v>6</v>
      </c>
      <c r="O5">
        <v>6</v>
      </c>
      <c r="P5">
        <v>6</v>
      </c>
      <c r="Q5">
        <v>6</v>
      </c>
      <c r="R5">
        <v>6</v>
      </c>
      <c r="S5">
        <v>6</v>
      </c>
      <c r="T5">
        <v>6</v>
      </c>
      <c r="U5">
        <v>6</v>
      </c>
      <c r="V5">
        <v>6</v>
      </c>
      <c r="W5">
        <v>6</v>
      </c>
      <c r="X5">
        <v>6</v>
      </c>
      <c r="Y5">
        <v>6</v>
      </c>
      <c r="Z5">
        <v>6</v>
      </c>
    </row>
    <row r="6" spans="1:26" ht="12.75">
      <c r="A6" t="s">
        <v>202</v>
      </c>
      <c r="B6">
        <v>2.0727763196858335</v>
      </c>
      <c r="C6">
        <v>2.0151384179374174</v>
      </c>
      <c r="D6">
        <v>1.9652127336503205</v>
      </c>
      <c r="E6">
        <v>1.9266614654232677</v>
      </c>
      <c r="F6">
        <v>1.9006440070906985</v>
      </c>
      <c r="G6">
        <v>1.8866904715539403</v>
      </c>
      <c r="H6">
        <v>1.8836259443990728</v>
      </c>
      <c r="I6">
        <v>1.8901564562116648</v>
      </c>
      <c r="J6">
        <v>1.905113965596827</v>
      </c>
      <c r="K6">
        <v>1.927487856996105</v>
      </c>
      <c r="L6">
        <v>1.9563526110081175</v>
      </c>
      <c r="M6">
        <v>1.9907541871632801</v>
      </c>
      <c r="N6">
        <v>2.029585344641758</v>
      </c>
      <c r="O6">
        <v>2.071465728227806</v>
      </c>
      <c r="P6">
        <v>2.1146391156241653</v>
      </c>
      <c r="Q6">
        <v>2.156901805663828</v>
      </c>
      <c r="R6">
        <v>2.1955799373666443</v>
      </c>
      <c r="S6">
        <v>2.2275799670841283</v>
      </c>
      <c r="T6">
        <v>2.249548054743769</v>
      </c>
      <c r="U6">
        <v>2.258191039126219</v>
      </c>
      <c r="V6">
        <v>2.2508218166265435</v>
      </c>
      <c r="W6">
        <v>2.2261540839723755</v>
      </c>
      <c r="X6">
        <v>2.185213526450165</v>
      </c>
      <c r="Y6">
        <v>2.131931901407018</v>
      </c>
      <c r="Z6">
        <v>2.0727763196858335</v>
      </c>
    </row>
    <row r="8" spans="1:26" ht="12.75">
      <c r="A8" t="s">
        <v>90</v>
      </c>
      <c r="B8">
        <v>9</v>
      </c>
      <c r="C8">
        <v>9</v>
      </c>
      <c r="D8">
        <v>9</v>
      </c>
      <c r="E8">
        <v>9</v>
      </c>
      <c r="F8">
        <v>9</v>
      </c>
      <c r="G8">
        <v>9</v>
      </c>
      <c r="H8">
        <v>9</v>
      </c>
      <c r="I8">
        <v>9</v>
      </c>
      <c r="J8">
        <v>9</v>
      </c>
      <c r="K8">
        <v>9</v>
      </c>
      <c r="L8">
        <v>9</v>
      </c>
      <c r="M8">
        <v>9</v>
      </c>
      <c r="N8">
        <v>9</v>
      </c>
      <c r="O8">
        <v>9</v>
      </c>
      <c r="P8">
        <v>9</v>
      </c>
      <c r="Q8">
        <v>9</v>
      </c>
      <c r="R8">
        <v>9</v>
      </c>
      <c r="S8">
        <v>9</v>
      </c>
      <c r="T8">
        <v>9</v>
      </c>
      <c r="U8">
        <v>9</v>
      </c>
      <c r="V8">
        <v>9</v>
      </c>
      <c r="W8">
        <v>9</v>
      </c>
      <c r="X8">
        <v>9</v>
      </c>
      <c r="Y8">
        <v>9</v>
      </c>
      <c r="Z8">
        <v>9</v>
      </c>
    </row>
    <row r="9" spans="1:26" ht="12.75">
      <c r="A9" t="s">
        <v>203</v>
      </c>
      <c r="B9">
        <v>1.3738553179529736</v>
      </c>
      <c r="C9">
        <v>1.513295841135577</v>
      </c>
      <c r="D9">
        <v>1.640657682750569</v>
      </c>
      <c r="E9">
        <v>1.7440294666647431</v>
      </c>
      <c r="F9">
        <v>1.8166245705086732</v>
      </c>
      <c r="G9">
        <v>1.8565831945845257</v>
      </c>
      <c r="H9">
        <v>1.8654592774149903</v>
      </c>
      <c r="I9">
        <v>1.8465882934198865</v>
      </c>
      <c r="J9">
        <v>1.8039787804373157</v>
      </c>
      <c r="K9">
        <v>1.7417626266078288</v>
      </c>
      <c r="L9">
        <v>1.663999700802449</v>
      </c>
      <c r="M9">
        <v>1.5746538296058463</v>
      </c>
      <c r="N9">
        <v>1.4776451634421055</v>
      </c>
      <c r="O9">
        <v>1.3769478278354652</v>
      </c>
      <c r="P9">
        <v>1.2767285611551085</v>
      </c>
      <c r="Q9">
        <v>1.1815213532802624</v>
      </c>
      <c r="R9">
        <v>1.096410796932209</v>
      </c>
      <c r="S9">
        <v>1.0271515726400344</v>
      </c>
      <c r="T9">
        <v>0.9800849964500031</v>
      </c>
      <c r="U9">
        <v>0.9616558414402467</v>
      </c>
      <c r="V9">
        <v>0.977366103515285</v>
      </c>
      <c r="W9">
        <v>1.0302188743110137</v>
      </c>
      <c r="X9">
        <v>1.1190573802795603</v>
      </c>
      <c r="Y9">
        <v>1.2374596127845665</v>
      </c>
      <c r="Z9">
        <v>1.3738553179529736</v>
      </c>
    </row>
    <row r="12" spans="1:26" ht="12.75">
      <c r="A12" t="s">
        <v>91</v>
      </c>
      <c r="B12">
        <v>4</v>
      </c>
      <c r="C12">
        <v>4</v>
      </c>
      <c r="D12">
        <v>4</v>
      </c>
      <c r="E12">
        <v>3.9999999999999996</v>
      </c>
      <c r="F12">
        <v>3.9999999999999996</v>
      </c>
      <c r="G12">
        <v>4</v>
      </c>
      <c r="H12">
        <v>3.9999999999999996</v>
      </c>
      <c r="I12">
        <v>4</v>
      </c>
      <c r="J12">
        <v>4</v>
      </c>
      <c r="K12">
        <v>4</v>
      </c>
      <c r="L12">
        <v>4.000000000000001</v>
      </c>
      <c r="M12">
        <v>4</v>
      </c>
      <c r="N12">
        <v>3.9999999999999996</v>
      </c>
      <c r="O12">
        <v>4</v>
      </c>
      <c r="P12">
        <v>4</v>
      </c>
      <c r="Q12">
        <v>4</v>
      </c>
      <c r="R12">
        <v>4</v>
      </c>
      <c r="S12">
        <v>4</v>
      </c>
      <c r="T12">
        <v>4</v>
      </c>
      <c r="U12">
        <v>4</v>
      </c>
      <c r="V12">
        <v>4</v>
      </c>
      <c r="W12">
        <v>4</v>
      </c>
      <c r="X12">
        <v>4</v>
      </c>
      <c r="Y12">
        <v>4</v>
      </c>
      <c r="Z12">
        <v>4</v>
      </c>
    </row>
    <row r="13" spans="1:26" ht="12.75">
      <c r="A13" t="s">
        <v>202</v>
      </c>
      <c r="B13">
        <v>2.650278293390603</v>
      </c>
      <c r="C13">
        <v>2.5706459907744783</v>
      </c>
      <c r="D13">
        <v>2.495734103893273</v>
      </c>
      <c r="E13">
        <v>2.4333810508963296</v>
      </c>
      <c r="F13">
        <v>2.3887167593417775</v>
      </c>
      <c r="G13">
        <v>2.363804537149531</v>
      </c>
      <c r="H13">
        <v>2.3582377710011757</v>
      </c>
      <c r="I13">
        <v>2.370058472350935</v>
      </c>
      <c r="J13">
        <v>2.396551349249584</v>
      </c>
      <c r="K13">
        <v>2.4347638105765883</v>
      </c>
      <c r="L13">
        <v>2.481778173297365</v>
      </c>
      <c r="M13">
        <v>2.5348155403617842</v>
      </c>
      <c r="N13">
        <v>2.5912438440782055</v>
      </c>
      <c r="O13">
        <v>2.6485396181759358</v>
      </c>
      <c r="P13">
        <v>2.7042325592840584</v>
      </c>
      <c r="Q13">
        <v>2.7558484071846516</v>
      </c>
      <c r="R13">
        <v>2.8008591284621196</v>
      </c>
      <c r="S13">
        <v>2.836649824963775</v>
      </c>
      <c r="T13">
        <v>2.86052088555349</v>
      </c>
      <c r="U13">
        <v>2.86976467193412</v>
      </c>
      <c r="V13">
        <v>2.861888335919514</v>
      </c>
      <c r="W13">
        <v>2.8350812683240143</v>
      </c>
      <c r="X13">
        <v>2.788990687908415</v>
      </c>
      <c r="Y13">
        <v>2.725678697123845</v>
      </c>
      <c r="Z13">
        <v>2.650278293390603</v>
      </c>
    </row>
    <row r="15" spans="1:26" ht="12.75">
      <c r="A15" t="s">
        <v>91</v>
      </c>
      <c r="B15">
        <v>6</v>
      </c>
      <c r="C15">
        <v>6</v>
      </c>
      <c r="D15">
        <v>6</v>
      </c>
      <c r="E15">
        <v>6</v>
      </c>
      <c r="F15">
        <v>6</v>
      </c>
      <c r="G15">
        <v>6</v>
      </c>
      <c r="H15">
        <v>6</v>
      </c>
      <c r="I15">
        <v>5.999999999999999</v>
      </c>
      <c r="J15">
        <v>6</v>
      </c>
      <c r="K15">
        <v>6</v>
      </c>
      <c r="L15">
        <v>6</v>
      </c>
      <c r="M15">
        <v>5.999999999999999</v>
      </c>
      <c r="N15">
        <v>5.999999999999999</v>
      </c>
      <c r="O15">
        <v>5.999999999999999</v>
      </c>
      <c r="P15">
        <v>5.999999999999999</v>
      </c>
      <c r="Q15">
        <v>6</v>
      </c>
      <c r="R15">
        <v>6</v>
      </c>
      <c r="S15">
        <v>6</v>
      </c>
      <c r="T15">
        <v>5.999999999999999</v>
      </c>
      <c r="U15">
        <v>6</v>
      </c>
      <c r="V15">
        <v>6</v>
      </c>
      <c r="W15">
        <v>5.999999999999999</v>
      </c>
      <c r="X15">
        <v>6</v>
      </c>
      <c r="Y15">
        <v>5.999999999999999</v>
      </c>
      <c r="Z15">
        <v>6</v>
      </c>
    </row>
    <row r="16" spans="1:26" ht="12.75">
      <c r="A16" t="s">
        <v>202</v>
      </c>
      <c r="B16">
        <v>2.0727763196858335</v>
      </c>
      <c r="C16">
        <v>2.0151384179374174</v>
      </c>
      <c r="D16">
        <v>1.9652127336503205</v>
      </c>
      <c r="E16">
        <v>1.9266614654232677</v>
      </c>
      <c r="F16">
        <v>1.9006440070906985</v>
      </c>
      <c r="G16">
        <v>1.8866904715539403</v>
      </c>
      <c r="H16">
        <v>1.8836259443990728</v>
      </c>
      <c r="I16">
        <v>1.8901564562116648</v>
      </c>
      <c r="J16">
        <v>1.905113965596827</v>
      </c>
      <c r="K16">
        <v>1.927487856996105</v>
      </c>
      <c r="L16">
        <v>1.9563526110081175</v>
      </c>
      <c r="M16">
        <v>1.9907541871632801</v>
      </c>
      <c r="N16">
        <v>2.029585344641758</v>
      </c>
      <c r="O16">
        <v>2.071465728227806</v>
      </c>
      <c r="P16">
        <v>2.1146391156241653</v>
      </c>
      <c r="Q16">
        <v>2.156901805663828</v>
      </c>
      <c r="R16">
        <v>2.1955799373666443</v>
      </c>
      <c r="S16">
        <v>2.2275799670841283</v>
      </c>
      <c r="T16">
        <v>2.249548054743769</v>
      </c>
      <c r="U16">
        <v>2.258191039126219</v>
      </c>
      <c r="V16">
        <v>2.2508218166265435</v>
      </c>
      <c r="W16">
        <v>2.2261540839723755</v>
      </c>
      <c r="X16">
        <v>2.185213526450165</v>
      </c>
      <c r="Y16">
        <v>2.131931901407018</v>
      </c>
      <c r="Z16">
        <v>2.0727763196858335</v>
      </c>
    </row>
    <row r="18" spans="1:26" ht="12.75">
      <c r="A18" t="s">
        <v>90</v>
      </c>
      <c r="B18">
        <v>8</v>
      </c>
      <c r="C18">
        <v>8</v>
      </c>
      <c r="D18">
        <v>8</v>
      </c>
      <c r="E18">
        <v>8</v>
      </c>
      <c r="F18">
        <v>8</v>
      </c>
      <c r="G18">
        <v>8</v>
      </c>
      <c r="H18">
        <v>8</v>
      </c>
      <c r="I18">
        <v>8</v>
      </c>
      <c r="J18">
        <v>8</v>
      </c>
      <c r="K18">
        <v>7.999999999999999</v>
      </c>
      <c r="L18">
        <v>7.999999999999999</v>
      </c>
      <c r="M18">
        <v>8</v>
      </c>
      <c r="N18">
        <v>8</v>
      </c>
      <c r="O18">
        <v>8</v>
      </c>
      <c r="P18">
        <v>8</v>
      </c>
      <c r="Q18">
        <v>8</v>
      </c>
      <c r="R18">
        <v>8</v>
      </c>
      <c r="S18">
        <v>8</v>
      </c>
      <c r="T18">
        <v>8</v>
      </c>
      <c r="U18">
        <v>8</v>
      </c>
      <c r="V18">
        <v>8</v>
      </c>
      <c r="W18">
        <v>8</v>
      </c>
      <c r="X18">
        <v>8</v>
      </c>
      <c r="Y18">
        <v>8</v>
      </c>
      <c r="Z18">
        <v>8</v>
      </c>
    </row>
    <row r="19" spans="1:26" ht="12.75">
      <c r="A19" t="s">
        <v>203</v>
      </c>
      <c r="B19">
        <v>1.4244078850643194</v>
      </c>
      <c r="C19">
        <v>1.5399687321904354</v>
      </c>
      <c r="D19">
        <v>1.651828311526725</v>
      </c>
      <c r="E19">
        <v>1.747374556584329</v>
      </c>
      <c r="F19">
        <v>1.8171818762007215</v>
      </c>
      <c r="G19">
        <v>1.8566037394191404</v>
      </c>
      <c r="H19">
        <v>1.8654593514214044</v>
      </c>
      <c r="I19">
        <v>1.8466751546836613</v>
      </c>
      <c r="J19">
        <v>1.804855453266749</v>
      </c>
      <c r="K19">
        <v>1.7452314942813985</v>
      </c>
      <c r="L19">
        <v>1.673019542861996</v>
      </c>
      <c r="M19">
        <v>1.5930773401035612</v>
      </c>
      <c r="N19">
        <v>1.5097574799012987</v>
      </c>
      <c r="O19">
        <v>1.4268963080442985</v>
      </c>
      <c r="P19">
        <v>1.3479012603801404</v>
      </c>
      <c r="Q19">
        <v>1.2759046416129478</v>
      </c>
      <c r="R19">
        <v>1.2139469748125775</v>
      </c>
      <c r="S19">
        <v>1.1651449126211502</v>
      </c>
      <c r="T19">
        <v>1.1327879868239414</v>
      </c>
      <c r="U19">
        <v>1.1202939852863634</v>
      </c>
      <c r="V19">
        <v>1.130938538212789</v>
      </c>
      <c r="W19">
        <v>1.1672761094586055</v>
      </c>
      <c r="X19">
        <v>1.230216475583989</v>
      </c>
      <c r="Y19">
        <v>1.3178541538833253</v>
      </c>
      <c r="Z19">
        <v>1.4244078850643194</v>
      </c>
    </row>
    <row r="31" spans="1:26" ht="12.75">
      <c r="A31" t="s">
        <v>90</v>
      </c>
      <c r="B31">
        <v>9</v>
      </c>
      <c r="C31">
        <v>9</v>
      </c>
      <c r="D31">
        <v>9</v>
      </c>
      <c r="E31">
        <v>9</v>
      </c>
      <c r="F31">
        <v>9</v>
      </c>
      <c r="G31">
        <v>9</v>
      </c>
      <c r="H31">
        <v>9</v>
      </c>
      <c r="I31">
        <v>8.999999999999998</v>
      </c>
      <c r="J31">
        <v>9</v>
      </c>
      <c r="K31">
        <v>9</v>
      </c>
      <c r="L31">
        <v>9</v>
      </c>
      <c r="M31">
        <v>9</v>
      </c>
      <c r="N31">
        <v>9</v>
      </c>
      <c r="O31">
        <v>9</v>
      </c>
      <c r="P31">
        <v>9</v>
      </c>
      <c r="Q31">
        <v>9</v>
      </c>
      <c r="R31">
        <v>9</v>
      </c>
      <c r="S31">
        <v>9</v>
      </c>
      <c r="T31">
        <v>9</v>
      </c>
      <c r="U31">
        <v>9</v>
      </c>
      <c r="V31">
        <v>9</v>
      </c>
      <c r="W31">
        <v>9</v>
      </c>
      <c r="X31">
        <v>9</v>
      </c>
      <c r="Y31">
        <v>9.000000000000002</v>
      </c>
      <c r="Z31">
        <v>9</v>
      </c>
    </row>
    <row r="32" spans="1:26" ht="12" customHeight="1">
      <c r="A32" t="s">
        <v>7</v>
      </c>
      <c r="B32">
        <v>1.3738553179529736</v>
      </c>
      <c r="C32">
        <v>1.513295841135577</v>
      </c>
      <c r="D32">
        <v>1.640657682750569</v>
      </c>
      <c r="E32">
        <v>1.7440294666647431</v>
      </c>
      <c r="F32">
        <v>1.8166245705086732</v>
      </c>
      <c r="G32">
        <v>1.8565831945845257</v>
      </c>
      <c r="H32">
        <v>1.8654592774149903</v>
      </c>
      <c r="I32">
        <v>1.8465882934198865</v>
      </c>
      <c r="J32">
        <v>1.8039787804373157</v>
      </c>
      <c r="K32">
        <v>1.7417626266078288</v>
      </c>
      <c r="L32">
        <v>1.663999700802449</v>
      </c>
      <c r="M32">
        <v>1.5746538296058463</v>
      </c>
      <c r="N32">
        <v>1.4776451634421055</v>
      </c>
      <c r="O32">
        <v>1.3769478278354652</v>
      </c>
      <c r="P32">
        <v>1.2767285611551085</v>
      </c>
      <c r="Q32">
        <v>1.1815213532802624</v>
      </c>
      <c r="R32">
        <v>1.096410796932209</v>
      </c>
      <c r="S32">
        <v>1.0271515726400344</v>
      </c>
      <c r="T32">
        <v>0.9800849964500031</v>
      </c>
      <c r="U32">
        <v>0.9616558414402467</v>
      </c>
      <c r="V32">
        <v>0.977366103515285</v>
      </c>
      <c r="W32">
        <v>1.0302188743110137</v>
      </c>
      <c r="X32">
        <v>1.1190573802795603</v>
      </c>
      <c r="Y32">
        <v>1.2374596127845665</v>
      </c>
      <c r="Z32">
        <v>1.3738553179529736</v>
      </c>
    </row>
    <row r="33" ht="12" customHeight="1"/>
    <row r="34" spans="1:26" ht="12.75">
      <c r="A34" t="s">
        <v>91</v>
      </c>
      <c r="B34">
        <v>3</v>
      </c>
      <c r="C34">
        <v>2.9999999999999996</v>
      </c>
      <c r="D34">
        <v>3</v>
      </c>
      <c r="E34">
        <v>2.9999999999999996</v>
      </c>
      <c r="F34">
        <v>3</v>
      </c>
      <c r="G34">
        <v>3</v>
      </c>
      <c r="H34">
        <v>3</v>
      </c>
      <c r="I34">
        <v>2.9999999999999996</v>
      </c>
      <c r="J34">
        <v>3</v>
      </c>
      <c r="K34">
        <v>3</v>
      </c>
      <c r="L34">
        <v>3</v>
      </c>
      <c r="M34">
        <v>3</v>
      </c>
      <c r="N34">
        <v>3</v>
      </c>
      <c r="O34">
        <v>3</v>
      </c>
      <c r="P34">
        <v>2.9999999999999996</v>
      </c>
      <c r="Q34">
        <v>3</v>
      </c>
      <c r="R34">
        <v>2.9999999999999996</v>
      </c>
      <c r="S34">
        <v>3.0000000000000004</v>
      </c>
      <c r="T34">
        <v>3</v>
      </c>
      <c r="U34">
        <v>2.9999999999999996</v>
      </c>
      <c r="V34">
        <v>3</v>
      </c>
      <c r="W34">
        <v>3</v>
      </c>
      <c r="X34">
        <v>3</v>
      </c>
      <c r="Y34">
        <v>3.0000000000000004</v>
      </c>
      <c r="Z34">
        <v>3</v>
      </c>
    </row>
    <row r="35" spans="1:26" ht="12.75">
      <c r="A35" t="s">
        <v>7</v>
      </c>
      <c r="B35">
        <v>2.0132809366220776</v>
      </c>
      <c r="C35">
        <v>1.9187269706579864</v>
      </c>
      <c r="D35">
        <v>1.8261923055808698</v>
      </c>
      <c r="E35">
        <v>1.7463446092559314</v>
      </c>
      <c r="F35">
        <v>1.6874613916974521</v>
      </c>
      <c r="G35">
        <v>1.6539712159992332</v>
      </c>
      <c r="H35">
        <v>1.6464220649030135</v>
      </c>
      <c r="I35">
        <v>1.6624234044687487</v>
      </c>
      <c r="J35">
        <v>1.697896253777763</v>
      </c>
      <c r="K35">
        <v>1.7481445393773645</v>
      </c>
      <c r="L35">
        <v>1.8085505373344515</v>
      </c>
      <c r="M35">
        <v>1.8749147333141591</v>
      </c>
      <c r="N35">
        <v>1.9435520462199203</v>
      </c>
      <c r="O35">
        <v>2.011256909646922</v>
      </c>
      <c r="P35">
        <v>2.075214265299132</v>
      </c>
      <c r="Q35">
        <v>2.1328969293217326</v>
      </c>
      <c r="R35">
        <v>2.181964231220546</v>
      </c>
      <c r="S35">
        <v>2.2201637890410773</v>
      </c>
      <c r="T35">
        <v>2.245238710220061</v>
      </c>
      <c r="U35">
        <v>2.2548618270550347</v>
      </c>
      <c r="V35">
        <v>2.246665336646006</v>
      </c>
      <c r="W35">
        <v>2.218504828420486</v>
      </c>
      <c r="X35">
        <v>2.1691372907654536</v>
      </c>
      <c r="Y35">
        <v>2.099365611872028</v>
      </c>
      <c r="Z35">
        <v>2.0132809366220776</v>
      </c>
    </row>
    <row r="40" ht="12.75">
      <c r="A40" t="s">
        <v>204</v>
      </c>
    </row>
    <row r="41" spans="1:26" ht="12.75">
      <c r="A41" t="s">
        <v>205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t="s">
        <v>90</v>
      </c>
      <c r="B42">
        <v>9</v>
      </c>
      <c r="C42">
        <v>9</v>
      </c>
      <c r="D42">
        <v>9</v>
      </c>
      <c r="E42">
        <v>9</v>
      </c>
      <c r="F42">
        <v>9</v>
      </c>
      <c r="G42">
        <v>9</v>
      </c>
      <c r="H42">
        <v>9</v>
      </c>
      <c r="I42">
        <v>9</v>
      </c>
      <c r="J42">
        <v>8.999999999999998</v>
      </c>
      <c r="K42">
        <v>9</v>
      </c>
      <c r="L42">
        <v>9</v>
      </c>
      <c r="M42">
        <v>9</v>
      </c>
      <c r="N42">
        <v>8.999999999999998</v>
      </c>
      <c r="O42">
        <v>9</v>
      </c>
      <c r="P42">
        <v>9</v>
      </c>
      <c r="Q42">
        <v>9</v>
      </c>
      <c r="R42">
        <v>9</v>
      </c>
      <c r="S42">
        <v>9</v>
      </c>
      <c r="T42">
        <v>9</v>
      </c>
      <c r="U42">
        <v>9</v>
      </c>
      <c r="V42">
        <v>9</v>
      </c>
      <c r="W42">
        <v>9</v>
      </c>
      <c r="X42">
        <v>9</v>
      </c>
      <c r="Y42">
        <v>9</v>
      </c>
      <c r="Z42">
        <v>9</v>
      </c>
    </row>
    <row r="43" spans="1:26" ht="12.75">
      <c r="A43" t="s">
        <v>203</v>
      </c>
      <c r="B43">
        <v>0.8921057449623896</v>
      </c>
      <c r="C43">
        <v>1.0160376595383533</v>
      </c>
      <c r="D43">
        <v>1.120258697876894</v>
      </c>
      <c r="E43">
        <v>1.1969253858665783</v>
      </c>
      <c r="F43">
        <v>1.2435208415281493</v>
      </c>
      <c r="G43">
        <v>1.2612094206056588</v>
      </c>
      <c r="H43">
        <v>1.2528884040744868</v>
      </c>
      <c r="I43">
        <v>1.2219414206437256</v>
      </c>
      <c r="J43">
        <v>1.171764323682108</v>
      </c>
      <c r="K43">
        <v>1.10572088845339</v>
      </c>
      <c r="L43">
        <v>1.0272282735837344</v>
      </c>
      <c r="M43">
        <v>0.9398378897022928</v>
      </c>
      <c r="N43">
        <v>0.8472904938887209</v>
      </c>
      <c r="O43">
        <v>0.753565883586661</v>
      </c>
      <c r="P43">
        <v>0.6629471917466288</v>
      </c>
      <c r="Q43">
        <v>0.5801002408631317</v>
      </c>
      <c r="R43">
        <v>0.5101374724595142</v>
      </c>
      <c r="S43">
        <v>0.45859434870848376</v>
      </c>
      <c r="T43">
        <v>0.43119888325903044</v>
      </c>
      <c r="U43">
        <v>0.4332847461996154</v>
      </c>
      <c r="V43">
        <v>0.46873332147998453</v>
      </c>
      <c r="W43">
        <v>0.5384892105416279</v>
      </c>
      <c r="X43">
        <v>0.6390049874940266</v>
      </c>
      <c r="Y43">
        <v>0.7613715414879046</v>
      </c>
      <c r="Z43">
        <v>0.8921057449623895</v>
      </c>
    </row>
    <row r="44" spans="1:26" ht="12.75">
      <c r="A44" t="s">
        <v>91</v>
      </c>
      <c r="B44">
        <v>6</v>
      </c>
      <c r="C44">
        <v>6</v>
      </c>
      <c r="D44">
        <v>6</v>
      </c>
      <c r="E44">
        <v>6.000000000000001</v>
      </c>
      <c r="F44">
        <v>6</v>
      </c>
      <c r="G44">
        <v>6.000000000000001</v>
      </c>
      <c r="H44">
        <v>6</v>
      </c>
      <c r="I44">
        <v>6</v>
      </c>
      <c r="J44">
        <v>6</v>
      </c>
      <c r="K44">
        <v>5.999999999999999</v>
      </c>
      <c r="L44">
        <v>6</v>
      </c>
      <c r="M44">
        <v>6</v>
      </c>
      <c r="N44">
        <v>6</v>
      </c>
      <c r="O44">
        <v>6</v>
      </c>
      <c r="P44">
        <v>5.999999999999999</v>
      </c>
      <c r="Q44">
        <v>5.999999999999999</v>
      </c>
      <c r="R44">
        <v>6</v>
      </c>
      <c r="S44">
        <v>6</v>
      </c>
      <c r="T44">
        <v>6</v>
      </c>
      <c r="U44">
        <v>6</v>
      </c>
      <c r="V44">
        <v>6</v>
      </c>
      <c r="W44">
        <v>5.999999999999999</v>
      </c>
      <c r="X44">
        <v>6</v>
      </c>
      <c r="Y44">
        <v>6</v>
      </c>
      <c r="Z44">
        <v>6</v>
      </c>
    </row>
    <row r="45" spans="1:26" ht="12.75">
      <c r="A45" t="s">
        <v>202</v>
      </c>
      <c r="B45">
        <v>1.338664390053313</v>
      </c>
      <c r="C45">
        <v>1.2639645344593704</v>
      </c>
      <c r="D45">
        <v>1.2027179698704724</v>
      </c>
      <c r="E45">
        <v>1.1585589141597556</v>
      </c>
      <c r="F45">
        <v>1.1320656459667338</v>
      </c>
      <c r="G45">
        <v>1.1220714048606137</v>
      </c>
      <c r="H45">
        <v>1.126768720380802</v>
      </c>
      <c r="I45">
        <v>1.1443044885431153</v>
      </c>
      <c r="J45">
        <v>1.172970979077565</v>
      </c>
      <c r="K45">
        <v>1.2111755657049952</v>
      </c>
      <c r="L45">
        <v>1.2573193030778707</v>
      </c>
      <c r="M45">
        <v>1.309655570768029</v>
      </c>
      <c r="N45">
        <v>1.3661644151497232</v>
      </c>
      <c r="O45">
        <v>1.4244602304059126</v>
      </c>
      <c r="P45">
        <v>1.4817409731058946</v>
      </c>
      <c r="Q45">
        <v>1.534782325693081</v>
      </c>
      <c r="R45">
        <v>1.5799814351427912</v>
      </c>
      <c r="S45">
        <v>1.6134663976074244</v>
      </c>
      <c r="T45">
        <v>1.6313137049775335</v>
      </c>
      <c r="U45">
        <v>1.629953800161059</v>
      </c>
      <c r="V45">
        <v>1.6068692174625752</v>
      </c>
      <c r="W45">
        <v>1.5616258960450322</v>
      </c>
      <c r="X45">
        <v>1.4970089897121472</v>
      </c>
      <c r="Y45">
        <v>1.4195666252698247</v>
      </c>
      <c r="Z45">
        <v>1.338664390053313</v>
      </c>
    </row>
    <row r="47" ht="12.75">
      <c r="A47" t="s">
        <v>206</v>
      </c>
    </row>
    <row r="48" spans="1:26" ht="12.75">
      <c r="A48" t="s">
        <v>90</v>
      </c>
      <c r="B48">
        <v>9</v>
      </c>
      <c r="C48">
        <v>9</v>
      </c>
      <c r="D48">
        <v>9</v>
      </c>
      <c r="E48">
        <v>9</v>
      </c>
      <c r="F48">
        <v>9</v>
      </c>
      <c r="G48">
        <v>9</v>
      </c>
      <c r="H48">
        <v>9</v>
      </c>
      <c r="I48">
        <v>8.999999999999998</v>
      </c>
      <c r="J48">
        <v>9</v>
      </c>
      <c r="K48">
        <v>9</v>
      </c>
      <c r="L48">
        <v>9</v>
      </c>
      <c r="M48">
        <v>9</v>
      </c>
      <c r="N48">
        <v>9</v>
      </c>
      <c r="O48">
        <v>9</v>
      </c>
      <c r="P48">
        <v>9</v>
      </c>
      <c r="Q48">
        <v>9</v>
      </c>
      <c r="R48">
        <v>9</v>
      </c>
      <c r="S48">
        <v>9</v>
      </c>
      <c r="T48">
        <v>9</v>
      </c>
      <c r="U48">
        <v>9</v>
      </c>
      <c r="V48">
        <v>9</v>
      </c>
      <c r="W48">
        <v>9</v>
      </c>
      <c r="X48">
        <v>9</v>
      </c>
      <c r="Y48">
        <v>9.000000000000002</v>
      </c>
      <c r="Z48">
        <v>9</v>
      </c>
    </row>
    <row r="49" spans="1:26" ht="12.75">
      <c r="A49" t="s">
        <v>203</v>
      </c>
      <c r="B49">
        <v>1.3738553179529736</v>
      </c>
      <c r="C49">
        <v>1.513295841135577</v>
      </c>
      <c r="D49">
        <v>1.640657682750569</v>
      </c>
      <c r="E49">
        <v>1.7440294666647431</v>
      </c>
      <c r="F49">
        <v>1.8166245705086732</v>
      </c>
      <c r="G49">
        <v>1.8565831945845257</v>
      </c>
      <c r="H49">
        <v>1.8654592774149903</v>
      </c>
      <c r="I49">
        <v>1.8465882934198865</v>
      </c>
      <c r="J49">
        <v>1.8039787804373157</v>
      </c>
      <c r="K49">
        <v>1.7417626266078288</v>
      </c>
      <c r="L49">
        <v>1.663999700802449</v>
      </c>
      <c r="M49">
        <v>1.5746538296058463</v>
      </c>
      <c r="N49">
        <v>1.4776451634421055</v>
      </c>
      <c r="O49">
        <v>1.3769478278354652</v>
      </c>
      <c r="P49">
        <v>1.2767285611551085</v>
      </c>
      <c r="Q49">
        <v>1.1815213532802624</v>
      </c>
      <c r="R49">
        <v>1.096410796932209</v>
      </c>
      <c r="S49">
        <v>1.0271515726400344</v>
      </c>
      <c r="T49">
        <v>0.9800849964500031</v>
      </c>
      <c r="U49">
        <v>0.9616558414402467</v>
      </c>
      <c r="V49">
        <v>0.977366103515285</v>
      </c>
      <c r="W49">
        <v>1.0302188743110137</v>
      </c>
      <c r="X49">
        <v>1.1190573802795603</v>
      </c>
      <c r="Y49">
        <v>1.2374596127845665</v>
      </c>
      <c r="Z49">
        <v>1.3738553179529736</v>
      </c>
    </row>
    <row r="50" spans="1:26" ht="12.75">
      <c r="A50" t="s">
        <v>91</v>
      </c>
      <c r="B50">
        <v>6</v>
      </c>
      <c r="C50">
        <v>6</v>
      </c>
      <c r="D50">
        <v>6</v>
      </c>
      <c r="E50">
        <v>6</v>
      </c>
      <c r="F50">
        <v>6</v>
      </c>
      <c r="G50">
        <v>6</v>
      </c>
      <c r="H50">
        <v>6</v>
      </c>
      <c r="I50">
        <v>5.999999999999999</v>
      </c>
      <c r="J50">
        <v>6</v>
      </c>
      <c r="K50">
        <v>6</v>
      </c>
      <c r="L50">
        <v>6</v>
      </c>
      <c r="M50">
        <v>5.999999999999999</v>
      </c>
      <c r="N50">
        <v>5.999999999999999</v>
      </c>
      <c r="O50">
        <v>5.999999999999999</v>
      </c>
      <c r="P50">
        <v>5.999999999999999</v>
      </c>
      <c r="Q50">
        <v>6</v>
      </c>
      <c r="R50">
        <v>6</v>
      </c>
      <c r="S50">
        <v>6</v>
      </c>
      <c r="T50">
        <v>5.999999999999999</v>
      </c>
      <c r="U50">
        <v>6</v>
      </c>
      <c r="V50">
        <v>6</v>
      </c>
      <c r="W50">
        <v>5.999999999999999</v>
      </c>
      <c r="X50">
        <v>6</v>
      </c>
      <c r="Y50">
        <v>5.999999999999999</v>
      </c>
      <c r="Z50">
        <v>6</v>
      </c>
    </row>
    <row r="51" spans="1:26" ht="12.75">
      <c r="A51" t="s">
        <v>202</v>
      </c>
      <c r="B51">
        <v>2.0727763196858335</v>
      </c>
      <c r="C51">
        <v>2.0151384179374174</v>
      </c>
      <c r="D51">
        <v>1.9652127336503205</v>
      </c>
      <c r="E51">
        <v>1.9266614654232677</v>
      </c>
      <c r="F51">
        <v>1.9006440070906985</v>
      </c>
      <c r="G51">
        <v>1.8866904715539403</v>
      </c>
      <c r="H51">
        <v>1.8836259443990728</v>
      </c>
      <c r="I51">
        <v>1.8901564562116648</v>
      </c>
      <c r="J51">
        <v>1.905113965596827</v>
      </c>
      <c r="K51">
        <v>1.927487856996105</v>
      </c>
      <c r="L51">
        <v>1.9563526110081175</v>
      </c>
      <c r="M51">
        <v>1.9907541871632801</v>
      </c>
      <c r="N51">
        <v>2.029585344641758</v>
      </c>
      <c r="O51">
        <v>2.071465728227806</v>
      </c>
      <c r="P51">
        <v>2.1146391156241653</v>
      </c>
      <c r="Q51">
        <v>2.156901805663828</v>
      </c>
      <c r="R51">
        <v>2.1955799373666443</v>
      </c>
      <c r="S51">
        <v>2.2275799670841283</v>
      </c>
      <c r="T51">
        <v>2.249548054743769</v>
      </c>
      <c r="U51">
        <v>2.258191039126219</v>
      </c>
      <c r="V51">
        <v>2.2508218166265435</v>
      </c>
      <c r="W51">
        <v>2.2261540839723755</v>
      </c>
      <c r="X51">
        <v>2.185213526450165</v>
      </c>
      <c r="Y51">
        <v>2.131931901407018</v>
      </c>
      <c r="Z51">
        <v>2.0727763196858335</v>
      </c>
    </row>
    <row r="53" spans="1:26" ht="12.75">
      <c r="A53" t="s">
        <v>207</v>
      </c>
      <c r="B53">
        <v>3</v>
      </c>
      <c r="C53">
        <v>3</v>
      </c>
      <c r="D53">
        <v>3</v>
      </c>
      <c r="E53">
        <v>3</v>
      </c>
      <c r="F53">
        <v>3</v>
      </c>
      <c r="G53">
        <v>3</v>
      </c>
      <c r="H53">
        <v>3</v>
      </c>
      <c r="I53">
        <v>3</v>
      </c>
      <c r="J53">
        <v>3</v>
      </c>
      <c r="K53">
        <v>3</v>
      </c>
      <c r="L53">
        <v>3</v>
      </c>
      <c r="M53">
        <v>3</v>
      </c>
      <c r="N53">
        <v>3</v>
      </c>
      <c r="O53">
        <v>3</v>
      </c>
      <c r="P53">
        <v>3</v>
      </c>
      <c r="Q53">
        <v>3</v>
      </c>
      <c r="R53">
        <v>3</v>
      </c>
      <c r="S53">
        <v>3</v>
      </c>
      <c r="T53">
        <v>3</v>
      </c>
      <c r="U53">
        <v>3</v>
      </c>
      <c r="V53">
        <v>3</v>
      </c>
      <c r="W53">
        <v>3</v>
      </c>
      <c r="X53">
        <v>3</v>
      </c>
      <c r="Y53">
        <v>3</v>
      </c>
      <c r="Z53">
        <v>3</v>
      </c>
    </row>
    <row r="54" spans="1:26" ht="12.75">
      <c r="A54" t="s">
        <v>90</v>
      </c>
      <c r="B54">
        <v>9</v>
      </c>
      <c r="C54">
        <v>9</v>
      </c>
      <c r="D54">
        <v>9</v>
      </c>
      <c r="E54">
        <v>9</v>
      </c>
      <c r="F54">
        <v>9</v>
      </c>
      <c r="G54">
        <v>9</v>
      </c>
      <c r="H54">
        <v>9</v>
      </c>
      <c r="I54">
        <v>9</v>
      </c>
      <c r="J54">
        <v>9</v>
      </c>
      <c r="K54">
        <v>9</v>
      </c>
      <c r="L54">
        <v>9</v>
      </c>
      <c r="M54">
        <v>9</v>
      </c>
      <c r="N54">
        <v>9</v>
      </c>
      <c r="O54">
        <v>9</v>
      </c>
      <c r="P54">
        <v>9</v>
      </c>
      <c r="Q54">
        <v>9</v>
      </c>
      <c r="R54">
        <v>9</v>
      </c>
      <c r="S54">
        <v>9</v>
      </c>
      <c r="T54">
        <v>9</v>
      </c>
      <c r="U54">
        <v>8.999999999999998</v>
      </c>
      <c r="V54">
        <v>9</v>
      </c>
      <c r="W54">
        <v>9</v>
      </c>
      <c r="X54">
        <v>9</v>
      </c>
      <c r="Y54">
        <v>9</v>
      </c>
      <c r="Z54">
        <v>9</v>
      </c>
    </row>
    <row r="55" spans="1:26" ht="12.75">
      <c r="A55" t="s">
        <v>203</v>
      </c>
      <c r="B55">
        <v>2.263443188877055</v>
      </c>
      <c r="C55">
        <v>2.4323246743013343</v>
      </c>
      <c r="D55">
        <v>2.595941025156872</v>
      </c>
      <c r="E55">
        <v>2.741635776704777</v>
      </c>
      <c r="F55">
        <v>2.859795557465592</v>
      </c>
      <c r="G55">
        <v>2.9447252184670387</v>
      </c>
      <c r="H55">
        <v>2.9946025689330793</v>
      </c>
      <c r="I55">
        <v>3.0106102063029834</v>
      </c>
      <c r="J55">
        <v>2.995775471158181</v>
      </c>
      <c r="K55">
        <v>2.9539717165831423</v>
      </c>
      <c r="L55">
        <v>2.889255211241201</v>
      </c>
      <c r="M55">
        <v>2.8055131287618384</v>
      </c>
      <c r="N55">
        <v>2.7063349134787407</v>
      </c>
      <c r="O55">
        <v>2.595033948023757</v>
      </c>
      <c r="P55">
        <v>2.4747848526049374</v>
      </c>
      <c r="Q55">
        <v>2.3488849224760395</v>
      </c>
      <c r="R55">
        <v>2.2212051208068546</v>
      </c>
      <c r="S55">
        <v>2.0969993833789333</v>
      </c>
      <c r="T55">
        <v>1.9844334483189545</v>
      </c>
      <c r="U55">
        <v>1.897244296213339</v>
      </c>
      <c r="V55">
        <v>1.856545511081532</v>
      </c>
      <c r="W55">
        <v>1.8814859543857048</v>
      </c>
      <c r="X55">
        <v>1.9701451916065706</v>
      </c>
      <c r="Y55">
        <v>2.103902464466941</v>
      </c>
      <c r="Z55">
        <v>2.263443188877055</v>
      </c>
    </row>
    <row r="56" spans="1:26" ht="12.75">
      <c r="A56" t="s">
        <v>91</v>
      </c>
      <c r="B56">
        <v>6</v>
      </c>
      <c r="C56">
        <v>6</v>
      </c>
      <c r="D56">
        <v>6</v>
      </c>
      <c r="E56">
        <v>6</v>
      </c>
      <c r="F56">
        <v>5.999999999999999</v>
      </c>
      <c r="G56">
        <v>6</v>
      </c>
      <c r="H56">
        <v>6</v>
      </c>
      <c r="I56">
        <v>5.999999999999999</v>
      </c>
      <c r="J56">
        <v>6</v>
      </c>
      <c r="K56">
        <v>6</v>
      </c>
      <c r="L56">
        <v>6</v>
      </c>
      <c r="M56">
        <v>6</v>
      </c>
      <c r="N56">
        <v>6</v>
      </c>
      <c r="O56">
        <v>5.999999999999999</v>
      </c>
      <c r="P56">
        <v>6</v>
      </c>
      <c r="Q56">
        <v>6</v>
      </c>
      <c r="R56">
        <v>6</v>
      </c>
      <c r="S56">
        <v>6</v>
      </c>
      <c r="T56">
        <v>6</v>
      </c>
      <c r="U56">
        <v>6</v>
      </c>
      <c r="V56">
        <v>6</v>
      </c>
      <c r="W56">
        <v>6</v>
      </c>
      <c r="X56">
        <v>6</v>
      </c>
      <c r="Y56">
        <v>6</v>
      </c>
      <c r="Z56">
        <v>6</v>
      </c>
    </row>
    <row r="57" spans="1:26" ht="12.75">
      <c r="A57" t="s">
        <v>202</v>
      </c>
      <c r="B57">
        <v>3.764834791269272</v>
      </c>
      <c r="C57">
        <v>3.7381490668604997</v>
      </c>
      <c r="D57">
        <v>3.712018225716032</v>
      </c>
      <c r="E57">
        <v>3.689115928804439</v>
      </c>
      <c r="F57">
        <v>3.6710780645790293</v>
      </c>
      <c r="G57">
        <v>3.6585076719972527</v>
      </c>
      <c r="H57">
        <v>3.6513011116755814</v>
      </c>
      <c r="I57">
        <v>3.6490175193235395</v>
      </c>
      <c r="J57">
        <v>3.651133297886129</v>
      </c>
      <c r="K57">
        <v>3.6571614694782615</v>
      </c>
      <c r="L57">
        <v>3.6666770535756723</v>
      </c>
      <c r="M57">
        <v>3.6792922579375302</v>
      </c>
      <c r="N57">
        <v>3.6946090380192427</v>
      </c>
      <c r="O57">
        <v>3.7121624107610165</v>
      </c>
      <c r="P57">
        <v>3.7313606330859717</v>
      </c>
      <c r="Q57">
        <v>3.7514269281960972</v>
      </c>
      <c r="R57">
        <v>3.771350159671397</v>
      </c>
      <c r="S57">
        <v>3.7898575809996906</v>
      </c>
      <c r="T57">
        <v>3.805430555831316</v>
      </c>
      <c r="U57">
        <v>3.8163920021432673</v>
      </c>
      <c r="V57">
        <v>3.8210973157328203</v>
      </c>
      <c r="W57">
        <v>3.8182478882352546</v>
      </c>
      <c r="X57">
        <v>3.8073009443363883</v>
      </c>
      <c r="Y57">
        <v>3.788860466370197</v>
      </c>
      <c r="Z57">
        <v>3.764834791269272</v>
      </c>
    </row>
    <row r="61" spans="1:26" ht="12.75">
      <c r="A61" t="s">
        <v>208</v>
      </c>
      <c r="B61">
        <v>6</v>
      </c>
      <c r="C61">
        <v>6</v>
      </c>
      <c r="D61">
        <v>6</v>
      </c>
      <c r="E61">
        <v>6</v>
      </c>
      <c r="F61">
        <v>6</v>
      </c>
      <c r="G61">
        <v>6</v>
      </c>
      <c r="H61">
        <v>6</v>
      </c>
      <c r="I61">
        <v>6</v>
      </c>
      <c r="J61">
        <v>6</v>
      </c>
      <c r="K61">
        <v>6</v>
      </c>
      <c r="L61">
        <v>6</v>
      </c>
      <c r="M61">
        <v>6</v>
      </c>
      <c r="N61">
        <v>6</v>
      </c>
      <c r="O61">
        <v>6</v>
      </c>
      <c r="P61">
        <v>6</v>
      </c>
      <c r="Q61">
        <v>6</v>
      </c>
      <c r="R61">
        <v>6</v>
      </c>
      <c r="S61">
        <v>6</v>
      </c>
      <c r="T61">
        <v>6</v>
      </c>
      <c r="U61">
        <v>6</v>
      </c>
      <c r="V61">
        <v>6</v>
      </c>
      <c r="W61">
        <v>6</v>
      </c>
      <c r="X61">
        <v>6</v>
      </c>
      <c r="Y61">
        <v>6</v>
      </c>
      <c r="Z61">
        <v>6</v>
      </c>
    </row>
    <row r="62" spans="1:26" ht="12.75">
      <c r="A62" t="s">
        <v>90</v>
      </c>
      <c r="B62">
        <v>9</v>
      </c>
      <c r="C62">
        <v>9</v>
      </c>
      <c r="D62">
        <v>9</v>
      </c>
      <c r="E62">
        <v>9</v>
      </c>
      <c r="F62">
        <v>9</v>
      </c>
      <c r="G62">
        <v>9</v>
      </c>
      <c r="H62">
        <v>9</v>
      </c>
      <c r="I62">
        <v>8.999999999999998</v>
      </c>
      <c r="J62">
        <v>9</v>
      </c>
      <c r="K62">
        <v>9</v>
      </c>
      <c r="L62">
        <v>9</v>
      </c>
      <c r="M62">
        <v>9</v>
      </c>
      <c r="N62">
        <v>9</v>
      </c>
      <c r="O62">
        <v>9</v>
      </c>
      <c r="P62">
        <v>9</v>
      </c>
      <c r="Q62">
        <v>9</v>
      </c>
      <c r="R62">
        <v>9</v>
      </c>
      <c r="S62">
        <v>9</v>
      </c>
      <c r="T62">
        <v>9</v>
      </c>
      <c r="U62">
        <v>9</v>
      </c>
      <c r="V62">
        <v>9</v>
      </c>
      <c r="W62">
        <v>9</v>
      </c>
      <c r="X62">
        <v>9</v>
      </c>
      <c r="Y62">
        <v>9.000000000000002</v>
      </c>
      <c r="Z62">
        <v>9</v>
      </c>
    </row>
    <row r="63" spans="1:26" ht="12.75">
      <c r="A63" t="s">
        <v>203</v>
      </c>
      <c r="B63">
        <v>1.3738553179529736</v>
      </c>
      <c r="C63">
        <v>1.513295841135577</v>
      </c>
      <c r="D63">
        <v>1.640657682750569</v>
      </c>
      <c r="E63">
        <v>1.7440294666647431</v>
      </c>
      <c r="F63">
        <v>1.8166245705086732</v>
      </c>
      <c r="G63">
        <v>1.8565831945845257</v>
      </c>
      <c r="H63">
        <v>1.8654592774149903</v>
      </c>
      <c r="I63">
        <v>1.8465882934198865</v>
      </c>
      <c r="J63">
        <v>1.8039787804373157</v>
      </c>
      <c r="K63">
        <v>1.7417626266078288</v>
      </c>
      <c r="L63">
        <v>1.663999700802449</v>
      </c>
      <c r="M63">
        <v>1.5746538296058463</v>
      </c>
      <c r="N63">
        <v>1.4776451634421055</v>
      </c>
      <c r="O63">
        <v>1.3769478278354652</v>
      </c>
      <c r="P63">
        <v>1.2767285611551085</v>
      </c>
      <c r="Q63">
        <v>1.1815213532802624</v>
      </c>
      <c r="R63">
        <v>1.096410796932209</v>
      </c>
      <c r="S63">
        <v>1.0271515726400344</v>
      </c>
      <c r="T63">
        <v>0.9800849964500031</v>
      </c>
      <c r="U63">
        <v>0.9616558414402467</v>
      </c>
      <c r="V63">
        <v>0.977366103515285</v>
      </c>
      <c r="W63">
        <v>1.0302188743110137</v>
      </c>
      <c r="X63">
        <v>1.1190573802795603</v>
      </c>
      <c r="Y63">
        <v>1.2374596127845665</v>
      </c>
      <c r="Z63">
        <v>1.3738553179529736</v>
      </c>
    </row>
    <row r="64" spans="1:26" ht="12.75">
      <c r="A64" t="s">
        <v>91</v>
      </c>
      <c r="B64">
        <v>6</v>
      </c>
      <c r="C64">
        <v>6</v>
      </c>
      <c r="D64">
        <v>6</v>
      </c>
      <c r="E64">
        <v>6</v>
      </c>
      <c r="F64">
        <v>6</v>
      </c>
      <c r="G64">
        <v>6</v>
      </c>
      <c r="H64">
        <v>6</v>
      </c>
      <c r="I64">
        <v>5.999999999999999</v>
      </c>
      <c r="J64">
        <v>6</v>
      </c>
      <c r="K64">
        <v>6</v>
      </c>
      <c r="L64">
        <v>6</v>
      </c>
      <c r="M64">
        <v>5.999999999999999</v>
      </c>
      <c r="N64">
        <v>5.999999999999999</v>
      </c>
      <c r="O64">
        <v>5.999999999999999</v>
      </c>
      <c r="P64">
        <v>5.999999999999999</v>
      </c>
      <c r="Q64">
        <v>6</v>
      </c>
      <c r="R64">
        <v>6</v>
      </c>
      <c r="S64">
        <v>6</v>
      </c>
      <c r="T64">
        <v>5.999999999999999</v>
      </c>
      <c r="U64">
        <v>6</v>
      </c>
      <c r="V64">
        <v>6</v>
      </c>
      <c r="W64">
        <v>5.999999999999999</v>
      </c>
      <c r="X64">
        <v>6</v>
      </c>
      <c r="Y64">
        <v>5.999999999999999</v>
      </c>
      <c r="Z64">
        <v>6</v>
      </c>
    </row>
    <row r="65" spans="1:26" ht="14.25" customHeight="1">
      <c r="A65" t="s">
        <v>202</v>
      </c>
      <c r="B65">
        <v>2.0727763196858335</v>
      </c>
      <c r="C65">
        <v>2.0151384179374174</v>
      </c>
      <c r="D65">
        <v>1.9652127336503205</v>
      </c>
      <c r="E65">
        <v>1.9266614654232677</v>
      </c>
      <c r="F65">
        <v>1.9006440070906985</v>
      </c>
      <c r="G65">
        <v>1.8866904715539403</v>
      </c>
      <c r="H65">
        <v>1.8836259443990728</v>
      </c>
      <c r="I65">
        <v>1.8901564562116648</v>
      </c>
      <c r="J65">
        <v>1.905113965596827</v>
      </c>
      <c r="K65">
        <v>1.927487856996105</v>
      </c>
      <c r="L65">
        <v>1.9563526110081175</v>
      </c>
      <c r="M65">
        <v>1.9907541871632801</v>
      </c>
      <c r="N65">
        <v>2.029585344641758</v>
      </c>
      <c r="O65">
        <v>2.071465728227806</v>
      </c>
      <c r="P65">
        <v>2.1146391156241653</v>
      </c>
      <c r="Q65">
        <v>2.156901805663828</v>
      </c>
      <c r="R65">
        <v>2.1955799373666443</v>
      </c>
      <c r="S65">
        <v>2.2275799670841283</v>
      </c>
      <c r="T65">
        <v>2.249548054743769</v>
      </c>
      <c r="U65">
        <v>2.258191039126219</v>
      </c>
      <c r="V65">
        <v>2.2508218166265435</v>
      </c>
      <c r="W65">
        <v>2.2261540839723755</v>
      </c>
      <c r="X65">
        <v>2.185213526450165</v>
      </c>
      <c r="Y65">
        <v>2.131931901407018</v>
      </c>
      <c r="Z65">
        <v>2.0727763196858335</v>
      </c>
    </row>
    <row r="66" ht="14.25" customHeight="1"/>
    <row r="67" spans="1:26" ht="12.75">
      <c r="A67" t="s">
        <v>209</v>
      </c>
      <c r="B67">
        <v>7</v>
      </c>
      <c r="C67">
        <v>7</v>
      </c>
      <c r="D67">
        <v>7</v>
      </c>
      <c r="E67">
        <v>7</v>
      </c>
      <c r="F67">
        <v>7</v>
      </c>
      <c r="G67">
        <v>7</v>
      </c>
      <c r="H67">
        <v>7</v>
      </c>
      <c r="I67">
        <v>7</v>
      </c>
      <c r="J67">
        <v>7</v>
      </c>
      <c r="K67">
        <v>7</v>
      </c>
      <c r="L67">
        <v>7</v>
      </c>
      <c r="M67">
        <v>7</v>
      </c>
      <c r="N67">
        <v>7</v>
      </c>
      <c r="O67">
        <v>7</v>
      </c>
      <c r="P67">
        <v>7</v>
      </c>
      <c r="Q67">
        <v>7</v>
      </c>
      <c r="R67">
        <v>7</v>
      </c>
      <c r="S67">
        <v>7</v>
      </c>
      <c r="T67">
        <v>7</v>
      </c>
      <c r="U67">
        <v>7</v>
      </c>
      <c r="V67">
        <v>7</v>
      </c>
      <c r="W67">
        <v>7</v>
      </c>
      <c r="X67">
        <v>7</v>
      </c>
      <c r="Y67">
        <v>7</v>
      </c>
      <c r="Z67">
        <v>7</v>
      </c>
    </row>
    <row r="68" spans="1:26" ht="12.75">
      <c r="A68" t="s">
        <v>90</v>
      </c>
      <c r="B68">
        <v>9</v>
      </c>
      <c r="C68">
        <v>8.999999999999998</v>
      </c>
      <c r="D68">
        <v>8.999999999999998</v>
      </c>
      <c r="E68">
        <v>9</v>
      </c>
      <c r="F68">
        <v>9</v>
      </c>
      <c r="G68">
        <v>9</v>
      </c>
      <c r="H68">
        <v>9</v>
      </c>
      <c r="I68">
        <v>9</v>
      </c>
      <c r="J68">
        <v>9</v>
      </c>
      <c r="K68">
        <v>9</v>
      </c>
      <c r="L68">
        <v>9</v>
      </c>
      <c r="M68">
        <v>9</v>
      </c>
      <c r="N68">
        <v>9</v>
      </c>
      <c r="O68">
        <v>8.999999999999998</v>
      </c>
      <c r="P68">
        <v>9</v>
      </c>
      <c r="Q68">
        <v>9</v>
      </c>
      <c r="R68">
        <v>9</v>
      </c>
      <c r="S68">
        <v>9</v>
      </c>
      <c r="T68">
        <v>9</v>
      </c>
      <c r="U68">
        <v>9</v>
      </c>
      <c r="V68">
        <v>9</v>
      </c>
      <c r="W68">
        <v>9</v>
      </c>
      <c r="X68">
        <v>8.999999999999998</v>
      </c>
      <c r="Y68">
        <v>9</v>
      </c>
      <c r="Z68">
        <v>9</v>
      </c>
    </row>
    <row r="69" spans="1:26" ht="12.75">
      <c r="A69" t="s">
        <v>203</v>
      </c>
      <c r="B69">
        <v>1.4930461258455496</v>
      </c>
      <c r="C69">
        <v>1.5914179386860479</v>
      </c>
      <c r="D69">
        <v>1.6856526928839988</v>
      </c>
      <c r="E69">
        <v>1.7658623622992824</v>
      </c>
      <c r="F69">
        <v>1.8246051923423874</v>
      </c>
      <c r="G69">
        <v>1.8579895869749683</v>
      </c>
      <c r="H69">
        <v>1.8655396114355551</v>
      </c>
      <c r="I69">
        <v>1.8493173478232987</v>
      </c>
      <c r="J69">
        <v>1.8129089457973278</v>
      </c>
      <c r="K69">
        <v>1.760608182675162</v>
      </c>
      <c r="L69">
        <v>1.6968689540153037</v>
      </c>
      <c r="M69">
        <v>1.6259813830010938</v>
      </c>
      <c r="N69">
        <v>1.5519098907359514</v>
      </c>
      <c r="O69">
        <v>1.4782477841844126</v>
      </c>
      <c r="P69">
        <v>1.4082565190773708</v>
      </c>
      <c r="Q69">
        <v>1.3449608093839602</v>
      </c>
      <c r="R69">
        <v>1.291266512673555</v>
      </c>
      <c r="S69">
        <v>1.2500609781767686</v>
      </c>
      <c r="T69">
        <v>1.2242470864587722</v>
      </c>
      <c r="U69">
        <v>1.2166536755170856</v>
      </c>
      <c r="V69">
        <v>1.2297612571396033</v>
      </c>
      <c r="W69">
        <v>1.2651953822839253</v>
      </c>
      <c r="X69">
        <v>1.322992340897267</v>
      </c>
      <c r="Y69">
        <v>1.4007596975951104</v>
      </c>
      <c r="Z69">
        <v>1.4930461258455496</v>
      </c>
    </row>
    <row r="70" spans="1:26" ht="12.75">
      <c r="A70" t="s">
        <v>91</v>
      </c>
      <c r="B70">
        <v>6</v>
      </c>
      <c r="C70">
        <v>5.999999999999999</v>
      </c>
      <c r="D70">
        <v>6</v>
      </c>
      <c r="E70">
        <v>6</v>
      </c>
      <c r="F70">
        <v>5.999999999999999</v>
      </c>
      <c r="G70">
        <v>6</v>
      </c>
      <c r="H70">
        <v>6</v>
      </c>
      <c r="I70">
        <v>6</v>
      </c>
      <c r="J70">
        <v>6</v>
      </c>
      <c r="K70">
        <v>6</v>
      </c>
      <c r="L70">
        <v>6</v>
      </c>
      <c r="M70">
        <v>6</v>
      </c>
      <c r="N70">
        <v>6</v>
      </c>
      <c r="O70">
        <v>6</v>
      </c>
      <c r="P70">
        <v>6</v>
      </c>
      <c r="Q70">
        <v>6</v>
      </c>
      <c r="R70">
        <v>5.999999999999999</v>
      </c>
      <c r="S70">
        <v>6</v>
      </c>
      <c r="T70">
        <v>6</v>
      </c>
      <c r="U70">
        <v>6</v>
      </c>
      <c r="V70">
        <v>6</v>
      </c>
      <c r="W70">
        <v>6</v>
      </c>
      <c r="X70">
        <v>5.999999999999999</v>
      </c>
      <c r="Y70">
        <v>6</v>
      </c>
      <c r="Z70">
        <v>6</v>
      </c>
    </row>
    <row r="71" spans="1:26" ht="12.75">
      <c r="A71" t="s">
        <v>202</v>
      </c>
      <c r="B71">
        <v>2.7071762889273887</v>
      </c>
      <c r="C71">
        <v>2.6466749513908536</v>
      </c>
      <c r="D71">
        <v>2.5912775687409386</v>
      </c>
      <c r="E71">
        <v>2.545991511050846</v>
      </c>
      <c r="F71">
        <v>2.5138514710085196</v>
      </c>
      <c r="G71">
        <v>2.495953485191374</v>
      </c>
      <c r="H71">
        <v>2.491941588884668</v>
      </c>
      <c r="I71">
        <v>2.500577870159005</v>
      </c>
      <c r="J71">
        <v>2.5201841668547695</v>
      </c>
      <c r="K71">
        <v>2.5489076196758194</v>
      </c>
      <c r="L71">
        <v>2.584844257117679</v>
      </c>
      <c r="M71">
        <v>2.6260723902562697</v>
      </c>
      <c r="N71">
        <v>2.670638153917086</v>
      </c>
      <c r="O71">
        <v>2.716521413273025</v>
      </c>
      <c r="P71">
        <v>2.7615995580778177</v>
      </c>
      <c r="Q71">
        <v>2.803620924633447</v>
      </c>
      <c r="R71">
        <v>2.8401985492285355</v>
      </c>
      <c r="S71">
        <v>2.8688387527643906</v>
      </c>
      <c r="T71">
        <v>2.8870280021318173</v>
      </c>
      <c r="U71">
        <v>2.89241417896186</v>
      </c>
      <c r="V71">
        <v>2.8831267764230355</v>
      </c>
      <c r="W71">
        <v>2.858262645162047</v>
      </c>
      <c r="X71">
        <v>2.818483687100418</v>
      </c>
      <c r="Y71">
        <v>2.7665143258293154</v>
      </c>
      <c r="Z71">
        <v>2.7071762889273887</v>
      </c>
    </row>
    <row r="80" ht="12.75">
      <c r="A80" t="s">
        <v>210</v>
      </c>
    </row>
    <row r="82" spans="1:2" ht="12.75">
      <c r="A82" t="s">
        <v>49</v>
      </c>
      <c r="B82">
        <v>15</v>
      </c>
    </row>
    <row r="83" spans="1:2" ht="12.75">
      <c r="A83" t="s">
        <v>20</v>
      </c>
      <c r="B83">
        <v>3</v>
      </c>
    </row>
    <row r="84" spans="1:26" ht="12.75">
      <c r="A84" t="s">
        <v>203</v>
      </c>
      <c r="B84">
        <v>1.5613854530051745</v>
      </c>
      <c r="C84">
        <v>1.6276850662577211</v>
      </c>
      <c r="D84">
        <v>1.6916720437389805</v>
      </c>
      <c r="E84">
        <v>1.7529436675649586</v>
      </c>
      <c r="F84">
        <v>1.8111551111413131</v>
      </c>
      <c r="G84">
        <v>1.8660254037844386</v>
      </c>
      <c r="H84">
        <v>1.9173401961605885</v>
      </c>
      <c r="I84">
        <v>1.964951361882545</v>
      </c>
      <c r="J84">
        <v>2.008773760160448</v>
      </c>
      <c r="K84">
        <v>2.0487796984237354</v>
      </c>
      <c r="L84">
        <v>2.084991753521331</v>
      </c>
      <c r="M84">
        <v>2.117474636768767</v>
      </c>
      <c r="N84">
        <v>2.146326738128373</v>
      </c>
      <c r="O84">
        <v>2.17167188251108</v>
      </c>
      <c r="P84">
        <v>2.193651702105675</v>
      </c>
      <c r="Q84">
        <v>2.21241889470113</v>
      </c>
      <c r="R84">
        <v>2.228131515065648</v>
      </c>
      <c r="S84">
        <v>2.240948344035706</v>
      </c>
      <c r="T84">
        <v>2.2510253019504156</v>
      </c>
      <c r="U84">
        <v>2.258512819263647</v>
      </c>
      <c r="V84">
        <v>2.2635540448548808</v>
      </c>
      <c r="W84">
        <v>2.2662837577564137</v>
      </c>
      <c r="X84">
        <v>2.2668278464122147</v>
      </c>
      <c r="Y84">
        <v>2.265303227142642</v>
      </c>
      <c r="Z84">
        <v>2.2618180867535815</v>
      </c>
    </row>
    <row r="85" spans="1:26" ht="12.75">
      <c r="A85" t="s">
        <v>202</v>
      </c>
      <c r="B85">
        <v>2.6375540145110836</v>
      </c>
      <c r="C85">
        <v>2.573191325947488</v>
      </c>
      <c r="D85">
        <v>2.5100509230237202</v>
      </c>
      <c r="E85">
        <v>2.4486229689791923</v>
      </c>
      <c r="F85">
        <v>2.3893510162405622</v>
      </c>
      <c r="G85">
        <v>2.332624448321769</v>
      </c>
      <c r="H85">
        <v>2.278774007359362</v>
      </c>
      <c r="I85">
        <v>2.2280701900308926</v>
      </c>
      <c r="J85">
        <v>2.180724108126545</v>
      </c>
      <c r="K85">
        <v>2.1368903080716914</v>
      </c>
      <c r="L85">
        <v>2.0966710168710123</v>
      </c>
      <c r="M85">
        <v>2.060121312103961</v>
      </c>
      <c r="N85">
        <v>2.0272547799745393</v>
      </c>
      <c r="O85">
        <v>1.9980493091275517</v>
      </c>
      <c r="P85">
        <v>1.972452754426823</v>
      </c>
      <c r="Q85">
        <v>1.950388284545362</v>
      </c>
      <c r="R85">
        <v>1.9317592948803755</v>
      </c>
      <c r="S85">
        <v>1.9164538211886732</v>
      </c>
      <c r="T85">
        <v>1.9043484298665587</v>
      </c>
      <c r="U85">
        <v>1.8953115896196273</v>
      </c>
      <c r="V85">
        <v>1.8892065485199099</v>
      </c>
      <c r="W85">
        <v>1.8858937522926373</v>
      </c>
      <c r="X85">
        <v>1.8852328460446088</v>
      </c>
      <c r="Y85">
        <v>1.8870843041373515</v>
      </c>
      <c r="Z85">
        <v>1.891310732768932</v>
      </c>
    </row>
    <row r="87" spans="1:26" ht="12.75">
      <c r="A87" t="s">
        <v>213</v>
      </c>
      <c r="B87">
        <v>0</v>
      </c>
      <c r="C87">
        <v>0.06629961325254663</v>
      </c>
      <c r="D87">
        <v>0.130286590733806</v>
      </c>
      <c r="E87">
        <v>0.19155821455978406</v>
      </c>
      <c r="F87">
        <v>0.2497696581361386</v>
      </c>
      <c r="G87">
        <v>0.3046399507792641</v>
      </c>
      <c r="H87">
        <v>0.355954743155414</v>
      </c>
      <c r="I87">
        <v>0.4035659088773704</v>
      </c>
      <c r="J87">
        <v>0.44738830715527356</v>
      </c>
      <c r="K87">
        <v>0.4873942454185609</v>
      </c>
      <c r="L87">
        <v>0.5236063005161566</v>
      </c>
      <c r="M87">
        <v>0.5560891837635926</v>
      </c>
      <c r="N87">
        <v>0.5849412851231983</v>
      </c>
      <c r="O87">
        <v>0.6102864295059056</v>
      </c>
      <c r="P87">
        <v>0.6322662491005004</v>
      </c>
      <c r="Q87">
        <v>0.6510334416959556</v>
      </c>
      <c r="R87">
        <v>0.6667460620604737</v>
      </c>
      <c r="S87">
        <v>0.6795628910305316</v>
      </c>
      <c r="T87">
        <v>0.6896398489452411</v>
      </c>
      <c r="U87">
        <v>0.6971273662584727</v>
      </c>
      <c r="V87">
        <v>0.7021685918497063</v>
      </c>
      <c r="W87">
        <v>0.7048983047512392</v>
      </c>
      <c r="X87">
        <v>0.7054423934070402</v>
      </c>
      <c r="Y87">
        <v>0.7039177741374674</v>
      </c>
      <c r="Z87">
        <v>0.700432633748407</v>
      </c>
    </row>
    <row r="88" spans="1:26" ht="12.75">
      <c r="A88" t="s">
        <v>214</v>
      </c>
      <c r="B88">
        <v>0</v>
      </c>
      <c r="C88">
        <v>-0.0643626885635955</v>
      </c>
      <c r="D88">
        <v>-0.12750309148736338</v>
      </c>
      <c r="E88">
        <v>-0.18893104553189133</v>
      </c>
      <c r="F88">
        <v>-0.2482029982705214</v>
      </c>
      <c r="G88">
        <v>-0.30492956618931455</v>
      </c>
      <c r="H88">
        <v>-0.35878000715172176</v>
      </c>
      <c r="I88">
        <v>-0.40948382448019105</v>
      </c>
      <c r="J88">
        <v>-0.45682990638453846</v>
      </c>
      <c r="K88">
        <v>-0.5006637064393922</v>
      </c>
      <c r="L88">
        <v>-0.5408829976400713</v>
      </c>
      <c r="M88">
        <v>-0.5774327024071226</v>
      </c>
      <c r="N88">
        <v>-0.6102992345365443</v>
      </c>
      <c r="O88">
        <v>-0.6395047053835319</v>
      </c>
      <c r="P88">
        <v>-0.6651012600842605</v>
      </c>
      <c r="Q88">
        <v>-0.6871657299657217</v>
      </c>
      <c r="R88">
        <v>-0.7057947196307082</v>
      </c>
      <c r="S88">
        <v>-0.7211001933224104</v>
      </c>
      <c r="T88">
        <v>-0.7332055846445249</v>
      </c>
      <c r="U88">
        <v>-0.7422424248914563</v>
      </c>
      <c r="V88">
        <v>-0.7483474659911737</v>
      </c>
      <c r="W88">
        <v>-0.7516602622184463</v>
      </c>
      <c r="X88">
        <v>-0.7523211684664748</v>
      </c>
      <c r="Y88">
        <v>-0.7504697103737321</v>
      </c>
      <c r="Z88">
        <v>-0.7462432817421516</v>
      </c>
    </row>
    <row r="91" spans="1:2" ht="12.75">
      <c r="A91" t="s">
        <v>49</v>
      </c>
      <c r="B91">
        <v>10</v>
      </c>
    </row>
    <row r="92" spans="1:2" ht="12.75">
      <c r="A92" t="s">
        <v>20</v>
      </c>
      <c r="B92">
        <v>15</v>
      </c>
    </row>
    <row r="93" spans="1:26" ht="12.75">
      <c r="A93" t="s">
        <v>213</v>
      </c>
      <c r="B93">
        <v>0</v>
      </c>
      <c r="C93">
        <v>0.3257113831537475</v>
      </c>
      <c r="D93">
        <v>0.5755416196718377</v>
      </c>
      <c r="E93">
        <v>0.7323736932748219</v>
      </c>
      <c r="F93">
        <v>0.8068102761975209</v>
      </c>
      <c r="G93">
        <v>0.817362901795645</v>
      </c>
      <c r="H93">
        <v>0.779358314480405</v>
      </c>
      <c r="I93">
        <v>0.7034451276997427</v>
      </c>
      <c r="J93">
        <v>0.5972639221341991</v>
      </c>
      <c r="K93">
        <v>0.46691998735674867</v>
      </c>
      <c r="L93">
        <v>0.31770354671941625</v>
      </c>
      <c r="M93">
        <v>0.15435061989311016</v>
      </c>
      <c r="N93">
        <v>-0.01884664768634714</v>
      </c>
      <c r="O93">
        <v>-0.19788985283850424</v>
      </c>
      <c r="P93">
        <v>-0.3787630255770966</v>
      </c>
      <c r="Q93">
        <v>-0.5568429793114179</v>
      </c>
      <c r="R93">
        <v>-0.7258638245696768</v>
      </c>
      <c r="S93">
        <v>-0.8762083697019801</v>
      </c>
      <c r="T93">
        <v>-0.9924894388901908</v>
      </c>
      <c r="U93">
        <v>-1.0517304945004504</v>
      </c>
      <c r="V93">
        <v>-1.0266736827769871</v>
      </c>
      <c r="W93">
        <v>-0.8977781467357826</v>
      </c>
      <c r="X93">
        <v>-0.6649865850465919</v>
      </c>
      <c r="Y93">
        <v>-0.3506407346891023</v>
      </c>
      <c r="Z93">
        <v>0</v>
      </c>
    </row>
    <row r="94" spans="1:26" ht="12.75">
      <c r="A94" t="s">
        <v>214</v>
      </c>
      <c r="B94">
        <v>0</v>
      </c>
      <c r="C94">
        <v>-0.32132976805154767</v>
      </c>
      <c r="D94">
        <v>-0.5872064916935844</v>
      </c>
      <c r="E94">
        <v>-0.7662307870898097</v>
      </c>
      <c r="F94">
        <v>-0.8557964842634644</v>
      </c>
      <c r="G94">
        <v>-0.8687886433028478</v>
      </c>
      <c r="H94">
        <v>-0.822356465382567</v>
      </c>
      <c r="I94">
        <v>-0.7323067977465905</v>
      </c>
      <c r="J94">
        <v>-0.6113433302700024</v>
      </c>
      <c r="K94">
        <v>-0.46915119554191387</v>
      </c>
      <c r="L94">
        <v>-0.3131157984962667</v>
      </c>
      <c r="M94">
        <v>-0.14911289697959562</v>
      </c>
      <c r="N94">
        <v>0.01782897127370031</v>
      </c>
      <c r="O94">
        <v>0.18303021565105349</v>
      </c>
      <c r="P94">
        <v>0.34180280641910166</v>
      </c>
      <c r="Q94">
        <v>0.48918903544701386</v>
      </c>
      <c r="R94">
        <v>0.6197354357187841</v>
      </c>
      <c r="S94">
        <v>0.7272147573746226</v>
      </c>
      <c r="T94">
        <v>0.804171974644643</v>
      </c>
      <c r="U94">
        <v>0.8411590893317786</v>
      </c>
      <c r="V94">
        <v>0.82570350376219</v>
      </c>
      <c r="W94">
        <v>0.7419122075418825</v>
      </c>
      <c r="X94">
        <v>0.5738408970915545</v>
      </c>
      <c r="Y94">
        <v>0.3176878813941819</v>
      </c>
      <c r="Z94">
        <v>0</v>
      </c>
    </row>
    <row r="96" spans="1:26" ht="12.75">
      <c r="A96" t="s">
        <v>203</v>
      </c>
      <c r="B96">
        <v>1.4469913484004135</v>
      </c>
      <c r="C96">
        <v>1.772702731554161</v>
      </c>
      <c r="D96">
        <v>2.0225329680722512</v>
      </c>
      <c r="E96">
        <v>2.1793650416752355</v>
      </c>
      <c r="F96">
        <v>2.2538016245979344</v>
      </c>
      <c r="G96">
        <v>2.2643542501960585</v>
      </c>
      <c r="H96">
        <v>2.2263496628808186</v>
      </c>
      <c r="I96">
        <v>2.150436476100156</v>
      </c>
      <c r="J96">
        <v>2.0442552705346126</v>
      </c>
      <c r="K96">
        <v>1.9139113357571622</v>
      </c>
      <c r="L96">
        <v>1.7646948951198298</v>
      </c>
      <c r="M96">
        <v>1.6013419682935237</v>
      </c>
      <c r="N96">
        <v>1.4281447007140664</v>
      </c>
      <c r="O96">
        <v>1.2491014955619093</v>
      </c>
      <c r="P96">
        <v>1.068228322823317</v>
      </c>
      <c r="Q96">
        <v>0.8901483690889956</v>
      </c>
      <c r="R96">
        <v>0.7211275238307367</v>
      </c>
      <c r="S96">
        <v>0.5707829786984334</v>
      </c>
      <c r="T96">
        <v>0.45450190951022273</v>
      </c>
      <c r="U96">
        <v>0.39526085389996324</v>
      </c>
      <c r="V96">
        <v>0.42031766562342643</v>
      </c>
      <c r="W96">
        <v>0.549213201664631</v>
      </c>
      <c r="X96">
        <v>0.7820047633538216</v>
      </c>
      <c r="Y96">
        <v>1.0963506137113113</v>
      </c>
      <c r="Z96">
        <v>1.4469913484004135</v>
      </c>
    </row>
    <row r="97" spans="1:26" ht="12.75">
      <c r="A97" t="s">
        <v>202</v>
      </c>
      <c r="B97">
        <v>2.5282466124923024</v>
      </c>
      <c r="C97">
        <v>2.2069168444407548</v>
      </c>
      <c r="D97">
        <v>1.941040120798718</v>
      </c>
      <c r="E97">
        <v>1.7620158254024927</v>
      </c>
      <c r="F97">
        <v>1.672450128228838</v>
      </c>
      <c r="G97">
        <v>1.6594579691894547</v>
      </c>
      <c r="H97">
        <v>1.7058901471097354</v>
      </c>
      <c r="I97">
        <v>1.795939814745712</v>
      </c>
      <c r="J97">
        <v>1.9169032822223</v>
      </c>
      <c r="K97">
        <v>2.0590954169503886</v>
      </c>
      <c r="L97">
        <v>2.2151308139960357</v>
      </c>
      <c r="M97">
        <v>2.379133715512707</v>
      </c>
      <c r="N97">
        <v>2.5460755837660027</v>
      </c>
      <c r="O97">
        <v>2.711276828143356</v>
      </c>
      <c r="P97">
        <v>2.870049418911404</v>
      </c>
      <c r="Q97">
        <v>3.0174356479393163</v>
      </c>
      <c r="R97">
        <v>3.1479820482110865</v>
      </c>
      <c r="S97">
        <v>3.255461369866925</v>
      </c>
      <c r="T97">
        <v>3.3324185871369454</v>
      </c>
      <c r="U97">
        <v>3.369405701824081</v>
      </c>
      <c r="V97">
        <v>3.3539501162544925</v>
      </c>
      <c r="W97">
        <v>3.270158820034185</v>
      </c>
      <c r="X97">
        <v>3.102087509583857</v>
      </c>
      <c r="Y97">
        <v>2.8459344938864843</v>
      </c>
      <c r="Z97">
        <v>2.5282466124923024</v>
      </c>
    </row>
    <row r="100" spans="1:2" ht="12.75">
      <c r="A100" t="s">
        <v>49</v>
      </c>
      <c r="B100">
        <v>30</v>
      </c>
    </row>
    <row r="101" spans="1:2" ht="12.75">
      <c r="A101" t="s">
        <v>20</v>
      </c>
      <c r="B101">
        <v>15</v>
      </c>
    </row>
    <row r="102" spans="1:26" ht="12.75">
      <c r="A102" t="s">
        <v>213</v>
      </c>
      <c r="B102">
        <v>0</v>
      </c>
      <c r="C102">
        <v>0.21896634973689388</v>
      </c>
      <c r="D102">
        <v>0.34639349091669236</v>
      </c>
      <c r="E102">
        <v>0.39752864107044217</v>
      </c>
      <c r="F102">
        <v>0.3904469466611957</v>
      </c>
      <c r="G102">
        <v>0.3388103492188377</v>
      </c>
      <c r="H102">
        <v>0.25205708438509844</v>
      </c>
      <c r="I102">
        <v>0.13719233898488592</v>
      </c>
      <c r="J102">
        <v>0</v>
      </c>
      <c r="K102">
        <v>-0.15443086294212782</v>
      </c>
      <c r="L102">
        <v>-0.32152345209155997</v>
      </c>
      <c r="M102">
        <v>-0.49710597905736575</v>
      </c>
      <c r="N102">
        <v>-0.6772198320187228</v>
      </c>
      <c r="O102">
        <v>-0.8577300019411258</v>
      </c>
      <c r="P102">
        <v>-1.0336091168260209</v>
      </c>
      <c r="Q102">
        <v>-1.197703448816334</v>
      </c>
      <c r="R102">
        <v>-1.3387626662147756</v>
      </c>
      <c r="S102">
        <v>-1.4389471098049864</v>
      </c>
      <c r="T102">
        <v>-1.4730503863450313</v>
      </c>
      <c r="U102">
        <v>-1.4147437670784457</v>
      </c>
      <c r="V102">
        <v>-1.2501173967879171</v>
      </c>
      <c r="W102">
        <v>-0.9865401491545379</v>
      </c>
      <c r="X102">
        <v>-0.6539608000812436</v>
      </c>
      <c r="Y102">
        <v>-0.3046399507792652</v>
      </c>
      <c r="Z102">
        <v>0</v>
      </c>
    </row>
    <row r="103" spans="1:26" ht="12.75">
      <c r="A103" t="s">
        <v>214</v>
      </c>
      <c r="B103">
        <v>0</v>
      </c>
      <c r="C103">
        <v>-0.22754377614616095</v>
      </c>
      <c r="D103">
        <v>-0.36916568698873276</v>
      </c>
      <c r="E103">
        <v>-0.4283961956723452</v>
      </c>
      <c r="F103">
        <v>-0.4201002920683736</v>
      </c>
      <c r="G103">
        <v>-0.3605094313067485</v>
      </c>
      <c r="H103">
        <v>-0.2635805006809604</v>
      </c>
      <c r="I103">
        <v>-0.14046046725650063</v>
      </c>
      <c r="J103">
        <v>0</v>
      </c>
      <c r="K103">
        <v>0.15055668390956223</v>
      </c>
      <c r="L103">
        <v>0.3049993149799639</v>
      </c>
      <c r="M103">
        <v>0.4577638115095488</v>
      </c>
      <c r="N103">
        <v>0.6037196232806381</v>
      </c>
      <c r="O103">
        <v>0.738097712121871</v>
      </c>
      <c r="P103">
        <v>0.8565104147764031</v>
      </c>
      <c r="Q103">
        <v>0.9549879440449738</v>
      </c>
      <c r="R103">
        <v>1.029895059307076</v>
      </c>
      <c r="S103">
        <v>1.0774719994783157</v>
      </c>
      <c r="T103">
        <v>1.0925910779352024</v>
      </c>
      <c r="U103">
        <v>1.0664096936593626</v>
      </c>
      <c r="V103">
        <v>0.9838920637559871</v>
      </c>
      <c r="W103">
        <v>0.82608969626849</v>
      </c>
      <c r="X103">
        <v>0.5855155656083202</v>
      </c>
      <c r="Y103">
        <v>0.2897902591955419</v>
      </c>
      <c r="Z103">
        <v>0</v>
      </c>
    </row>
    <row r="105" spans="1:26" ht="12.75">
      <c r="A105" t="s">
        <v>203</v>
      </c>
      <c r="B105">
        <v>1.8660254037844386</v>
      </c>
      <c r="C105">
        <v>2.0849917535213325</v>
      </c>
      <c r="D105">
        <v>2.212418894701131</v>
      </c>
      <c r="E105">
        <v>2.2635540448548808</v>
      </c>
      <c r="F105">
        <v>2.2564723504456343</v>
      </c>
      <c r="G105">
        <v>2.2048357530032763</v>
      </c>
      <c r="H105">
        <v>2.118082488169537</v>
      </c>
      <c r="I105">
        <v>2.0032177427693245</v>
      </c>
      <c r="J105">
        <v>1.8660254037844386</v>
      </c>
      <c r="K105">
        <v>1.7115945408423108</v>
      </c>
      <c r="L105">
        <v>1.5445019516928786</v>
      </c>
      <c r="M105">
        <v>1.3689194247270728</v>
      </c>
      <c r="N105">
        <v>1.1888055717657158</v>
      </c>
      <c r="O105">
        <v>1.0082954018433128</v>
      </c>
      <c r="P105">
        <v>0.8324162869584177</v>
      </c>
      <c r="Q105">
        <v>0.6683219549681045</v>
      </c>
      <c r="R105">
        <v>0.527262737569663</v>
      </c>
      <c r="S105">
        <v>0.42707829397945213</v>
      </c>
      <c r="T105">
        <v>0.3929750174394073</v>
      </c>
      <c r="U105">
        <v>0.45128163670599275</v>
      </c>
      <c r="V105">
        <v>0.6159080069965214</v>
      </c>
      <c r="W105">
        <v>0.8794852546299007</v>
      </c>
      <c r="X105">
        <v>1.212064603703195</v>
      </c>
      <c r="Y105">
        <v>1.5613854530051734</v>
      </c>
      <c r="Z105">
        <v>1.8660254037844386</v>
      </c>
    </row>
    <row r="106" spans="1:26" ht="12.75">
      <c r="A106" t="s">
        <v>202</v>
      </c>
      <c r="B106">
        <v>2.9364916731037085</v>
      </c>
      <c r="C106">
        <v>2.7089478969575476</v>
      </c>
      <c r="D106">
        <v>2.5673259861149758</v>
      </c>
      <c r="E106">
        <v>2.5080954774313633</v>
      </c>
      <c r="F106">
        <v>2.516391381035335</v>
      </c>
      <c r="G106">
        <v>2.57598224179696</v>
      </c>
      <c r="H106">
        <v>2.672911172422748</v>
      </c>
      <c r="I106">
        <v>2.796031205847208</v>
      </c>
      <c r="J106">
        <v>2.9364916731037085</v>
      </c>
      <c r="K106">
        <v>3.0870483570132707</v>
      </c>
      <c r="L106">
        <v>3.2414909880836724</v>
      </c>
      <c r="M106">
        <v>3.3942554846132573</v>
      </c>
      <c r="N106">
        <v>3.5402112963843466</v>
      </c>
      <c r="O106">
        <v>3.6745893852255795</v>
      </c>
      <c r="P106">
        <v>3.7930020878801116</v>
      </c>
      <c r="Q106">
        <v>3.8914796171486823</v>
      </c>
      <c r="R106">
        <v>3.9663867324107844</v>
      </c>
      <c r="S106">
        <v>4.013963672582024</v>
      </c>
      <c r="T106">
        <v>4.029082751038911</v>
      </c>
      <c r="U106">
        <v>4.002901366763071</v>
      </c>
      <c r="V106">
        <v>3.9203837368596957</v>
      </c>
      <c r="W106">
        <v>3.7625813693721986</v>
      </c>
      <c r="X106">
        <v>3.5220072387120287</v>
      </c>
      <c r="Y106">
        <v>3.2262819322992504</v>
      </c>
      <c r="Z106">
        <v>2.9364916731037085</v>
      </c>
    </row>
    <row r="136" ht="12.75">
      <c r="A136" t="s">
        <v>241</v>
      </c>
    </row>
    <row r="137" spans="1:26" ht="12.75">
      <c r="A137" t="s">
        <v>240</v>
      </c>
      <c r="B137">
        <v>0.2571482054715897</v>
      </c>
      <c r="C137">
        <v>0.2571482054715897</v>
      </c>
      <c r="D137">
        <v>0.2340215285527349</v>
      </c>
      <c r="E137">
        <v>0.21256702769583666</v>
      </c>
      <c r="F137">
        <v>0.18939192365567523</v>
      </c>
      <c r="G137">
        <v>0.14368087202538168</v>
      </c>
      <c r="H137">
        <v>-0.29730996317611813</v>
      </c>
      <c r="I137">
        <v>0.386583063165587</v>
      </c>
      <c r="J137">
        <v>0.30047441130288255</v>
      </c>
      <c r="K137">
        <v>0.2734628477857656</v>
      </c>
      <c r="L137">
        <v>0.2581203616114325</v>
      </c>
      <c r="M137">
        <v>0.24691666225975747</v>
      </c>
      <c r="N137">
        <v>0.2376183049707313</v>
      </c>
      <c r="O137">
        <v>0.22929937072127243</v>
      </c>
      <c r="P137">
        <v>0.22142077383859418</v>
      </c>
      <c r="Q137">
        <v>0.21349816884931908</v>
      </c>
      <c r="R137">
        <v>0.20486906674274782</v>
      </c>
      <c r="S137">
        <v>0.1943260603130907</v>
      </c>
      <c r="T137">
        <v>0.17917739880790087</v>
      </c>
      <c r="U137">
        <v>0.15170024355691453</v>
      </c>
      <c r="V137">
        <v>0.06967822993595975</v>
      </c>
      <c r="W137">
        <v>0.6328102984657422</v>
      </c>
      <c r="X137">
        <v>0.2555093900954112</v>
      </c>
      <c r="Y137">
        <v>0.20820777350036263</v>
      </c>
      <c r="Z137">
        <v>0.18309277364696142</v>
      </c>
    </row>
    <row r="138" spans="1:26" ht="12.75">
      <c r="A138" t="s">
        <v>239</v>
      </c>
      <c r="B138">
        <v>0.2683785579318226</v>
      </c>
      <c r="C138">
        <v>0.2683785579318226</v>
      </c>
      <c r="D138">
        <v>0.24351119364115073</v>
      </c>
      <c r="E138">
        <v>0.2209662840199631</v>
      </c>
      <c r="F138">
        <v>0.19519203016441175</v>
      </c>
      <c r="G138">
        <v>0.14562401188361848</v>
      </c>
      <c r="H138">
        <v>-0.2959513046958044</v>
      </c>
      <c r="I138">
        <v>0.3797917395525788</v>
      </c>
      <c r="J138">
        <v>0.2932547664433293</v>
      </c>
      <c r="K138">
        <v>0.2664832519958208</v>
      </c>
      <c r="L138">
        <v>0.2518368732507201</v>
      </c>
      <c r="M138">
        <v>0.24138679908388194</v>
      </c>
      <c r="N138">
        <v>0.23263257240552151</v>
      </c>
      <c r="O138">
        <v>0.22451376233894152</v>
      </c>
      <c r="P138">
        <v>0.21646329644803575</v>
      </c>
      <c r="Q138">
        <v>0.20806262877405096</v>
      </c>
      <c r="R138">
        <v>0.1988211677163103</v>
      </c>
      <c r="S138">
        <v>0.18786043461336224</v>
      </c>
      <c r="T138">
        <v>0.17306820674365314</v>
      </c>
      <c r="U138">
        <v>0.1475503706967585</v>
      </c>
      <c r="V138">
        <v>0.0691479007662774</v>
      </c>
      <c r="W138">
        <v>0.647926443398564</v>
      </c>
      <c r="X138">
        <v>0.26882443835088365</v>
      </c>
      <c r="Y138">
        <v>0.22105294838258804</v>
      </c>
      <c r="Z138">
        <v>0.19300288589696765</v>
      </c>
    </row>
    <row r="143" ht="12.75">
      <c r="A143" t="s">
        <v>205</v>
      </c>
    </row>
    <row r="144" spans="1:26" ht="12.75">
      <c r="A144" t="s">
        <v>240</v>
      </c>
      <c r="B144">
        <v>0.23937543355351054</v>
      </c>
      <c r="C144">
        <v>0.23937543355351054</v>
      </c>
      <c r="D144">
        <v>0.21492099804208728</v>
      </c>
      <c r="E144">
        <v>0.19322480246244333</v>
      </c>
      <c r="F144">
        <v>0.16305073821614055</v>
      </c>
      <c r="G144">
        <v>0.033851066398888914</v>
      </c>
      <c r="H144">
        <v>0.5195088887497293</v>
      </c>
      <c r="I144">
        <v>0.32728353212730954</v>
      </c>
      <c r="J144">
        <v>0.2898706201048305</v>
      </c>
      <c r="K144">
        <v>0.2706724292939216</v>
      </c>
      <c r="L144">
        <v>0.25715337038490854</v>
      </c>
      <c r="M144">
        <v>0.24618600242729002</v>
      </c>
      <c r="N144">
        <v>0.23656407142252456</v>
      </c>
      <c r="O144">
        <v>0.22763853754371707</v>
      </c>
      <c r="P144">
        <v>0.21890948668018367</v>
      </c>
      <c r="Q144">
        <v>0.20980750952996063</v>
      </c>
      <c r="R144">
        <v>0.19943930344470845</v>
      </c>
      <c r="S144">
        <v>0.18602796083711431</v>
      </c>
      <c r="T144">
        <v>0.16499143318854967</v>
      </c>
      <c r="U144">
        <v>0.11738627466191498</v>
      </c>
      <c r="V144">
        <v>-0.42373656952126354</v>
      </c>
      <c r="W144">
        <v>0.3093887758040751</v>
      </c>
      <c r="X144">
        <v>0.23150580701592297</v>
      </c>
      <c r="Y144">
        <v>0.19871828046368575</v>
      </c>
      <c r="Z144">
        <v>0.1737393428994633</v>
      </c>
    </row>
    <row r="145" spans="1:26" ht="12.75">
      <c r="A145" t="s">
        <v>239</v>
      </c>
      <c r="B145">
        <v>0.253468142070534</v>
      </c>
      <c r="C145">
        <v>0.253468142070534</v>
      </c>
      <c r="D145">
        <v>0.22830891335103537</v>
      </c>
      <c r="E145">
        <v>0.20445040644609525</v>
      </c>
      <c r="F145">
        <v>0.16893234937176668</v>
      </c>
      <c r="G145">
        <v>0.03394065064923434</v>
      </c>
      <c r="H145">
        <v>0.5063748720159982</v>
      </c>
      <c r="I145">
        <v>0.3144753169289267</v>
      </c>
      <c r="J145">
        <v>0.2777597378025498</v>
      </c>
      <c r="K145">
        <v>0.2601308999852794</v>
      </c>
      <c r="L145">
        <v>0.24824614591390465</v>
      </c>
      <c r="M145">
        <v>0.2385693142665151</v>
      </c>
      <c r="N145">
        <v>0.22976136932101968</v>
      </c>
      <c r="O145">
        <v>0.22118879429542299</v>
      </c>
      <c r="P145">
        <v>0.2124614622460739</v>
      </c>
      <c r="Q145">
        <v>0.20320557380142112</v>
      </c>
      <c r="R145">
        <v>0.19282448452556272</v>
      </c>
      <c r="S145">
        <v>0.17995596208433431</v>
      </c>
      <c r="T145">
        <v>0.16050762329713128</v>
      </c>
      <c r="U145">
        <v>0.11576779956340681</v>
      </c>
      <c r="V145">
        <v>-0.42744020406550953</v>
      </c>
      <c r="W145">
        <v>0.32059217583688154</v>
      </c>
      <c r="X145">
        <v>0.244910441749265</v>
      </c>
      <c r="Y145">
        <v>0.21154698463804564</v>
      </c>
      <c r="Z145">
        <v>0.18423439389476737</v>
      </c>
    </row>
    <row r="148" ht="12.75">
      <c r="A148" t="s">
        <v>207</v>
      </c>
    </row>
    <row r="149" spans="1:26" ht="12.75">
      <c r="A149" t="s">
        <v>240</v>
      </c>
      <c r="B149">
        <v>0.16678378917277026</v>
      </c>
      <c r="C149">
        <v>0.16678378917277026</v>
      </c>
      <c r="D149">
        <v>0.2375058484270773</v>
      </c>
      <c r="E149">
        <v>0.23168592991022344</v>
      </c>
      <c r="F149">
        <v>0.21719471597147152</v>
      </c>
      <c r="G149">
        <v>0.19736048523237318</v>
      </c>
      <c r="H149">
        <v>0.16122661245181094</v>
      </c>
      <c r="I149">
        <v>-0.0042045087992423165</v>
      </c>
      <c r="J149">
        <v>0.4550054441458754</v>
      </c>
      <c r="K149">
        <v>0.30541270324149467</v>
      </c>
      <c r="L149">
        <v>0.2719794510815012</v>
      </c>
      <c r="M149">
        <v>0.2555583777051662</v>
      </c>
      <c r="N149">
        <v>0.24489540529572756</v>
      </c>
      <c r="O149">
        <v>0.23708288307705924</v>
      </c>
      <c r="P149">
        <v>0.2313529086268147</v>
      </c>
      <c r="Q149">
        <v>0.22836314066588784</v>
      </c>
      <c r="R149">
        <v>0.23347892563182532</v>
      </c>
      <c r="S149" t="e">
        <v>#NUM!</v>
      </c>
      <c r="T149" t="e">
        <v>#NUM!</v>
      </c>
      <c r="U149" t="e">
        <v>#NUM!</v>
      </c>
      <c r="V149" t="e">
        <v>#NUM!</v>
      </c>
      <c r="W149" t="e">
        <v>#NUM!</v>
      </c>
      <c r="X149" t="e">
        <v>#NUM!</v>
      </c>
      <c r="Y149" t="e">
        <v>#NUM!</v>
      </c>
      <c r="Z149" t="e">
        <v>#NUM!</v>
      </c>
    </row>
    <row r="150" spans="1:26" ht="12.75">
      <c r="A150" t="s">
        <v>239</v>
      </c>
      <c r="B150">
        <v>0.30292582222313097</v>
      </c>
      <c r="C150">
        <v>0.30292582222313097</v>
      </c>
      <c r="D150">
        <v>0.28181764974231677</v>
      </c>
      <c r="E150">
        <v>0.2636012936712844</v>
      </c>
      <c r="F150">
        <v>0.24583223206057872</v>
      </c>
      <c r="G150">
        <v>0.22212773118430984</v>
      </c>
      <c r="H150">
        <v>0.17484428311940273</v>
      </c>
      <c r="I150">
        <v>-0.00420128694876449</v>
      </c>
      <c r="J150">
        <v>0.42342201206296604</v>
      </c>
      <c r="K150">
        <v>0.2780272089718368</v>
      </c>
      <c r="L150">
        <v>0.24849626636689331</v>
      </c>
      <c r="M150">
        <v>0.2355598586893843</v>
      </c>
      <c r="N150">
        <v>0.22725094012072103</v>
      </c>
      <c r="O150">
        <v>0.2204367653639831</v>
      </c>
      <c r="P150">
        <v>0.21399916460713522</v>
      </c>
      <c r="Q150">
        <v>0.20740604597683704</v>
      </c>
      <c r="R150">
        <v>0.20026954221154852</v>
      </c>
      <c r="S150">
        <v>0.19211318181318227</v>
      </c>
      <c r="T150">
        <v>0.1820724652606868</v>
      </c>
      <c r="U150">
        <v>0.1681071942561611</v>
      </c>
      <c r="V150">
        <v>0.14370564544883163</v>
      </c>
      <c r="W150">
        <v>0.06994424615705058</v>
      </c>
      <c r="X150">
        <v>0.6604032667215298</v>
      </c>
      <c r="Y150">
        <v>0.2606247962531622</v>
      </c>
      <c r="Z150">
        <v>0.2154491802926895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"/>
  <sheetViews>
    <sheetView zoomScalePageLayoutView="0" workbookViewId="0" topLeftCell="A4">
      <selection activeCell="A3" activeCellId="2" sqref="A1:IV1 A2:IV2 A3:IV3"/>
    </sheetView>
  </sheetViews>
  <sheetFormatPr defaultColWidth="9.00390625" defaultRowHeight="12.75"/>
  <sheetData>
    <row r="1" spans="1:26" ht="12.75">
      <c r="A1" t="s">
        <v>238</v>
      </c>
      <c r="B1">
        <v>0.26618056119540967</v>
      </c>
      <c r="C1">
        <v>0.26618056119540967</v>
      </c>
      <c r="D1">
        <v>0.24113351567312064</v>
      </c>
      <c r="E1">
        <v>0.2185242576927314</v>
      </c>
      <c r="F1">
        <v>0.19343040822220067</v>
      </c>
      <c r="G1">
        <v>0.1450336088597046</v>
      </c>
      <c r="H1">
        <v>-0.296360741422024</v>
      </c>
      <c r="I1">
        <v>0.38182522245749106</v>
      </c>
      <c r="J1">
        <v>0.2953982113092772</v>
      </c>
      <c r="K1">
        <v>0.26851362444425786</v>
      </c>
      <c r="L1">
        <v>0.25358662361818274</v>
      </c>
      <c r="M1">
        <v>0.24281199028157915</v>
      </c>
      <c r="N1">
        <v>0.2337789909462448</v>
      </c>
      <c r="O1">
        <v>0.22547542472052565</v>
      </c>
      <c r="P1">
        <v>0.21734558207851382</v>
      </c>
      <c r="Q1">
        <v>0.2089506726147206</v>
      </c>
      <c r="R1">
        <v>0.19975227870210338</v>
      </c>
      <c r="S1">
        <v>0.18880063109237</v>
      </c>
      <c r="T1">
        <v>0.1738974924521242</v>
      </c>
      <c r="U1">
        <v>0.14807390278586247</v>
      </c>
      <c r="V1">
        <v>0.069211886051471</v>
      </c>
      <c r="W1">
        <v>0.6460558962512996</v>
      </c>
      <c r="X1">
        <v>0.2670121867412619</v>
      </c>
      <c r="Y1">
        <v>0.21910174635610394</v>
      </c>
      <c r="Z1">
        <v>0.19135252671078143</v>
      </c>
    </row>
    <row r="2" spans="1:26" ht="12.75">
      <c r="A2" t="s">
        <v>90</v>
      </c>
      <c r="B2">
        <v>9</v>
      </c>
      <c r="C2">
        <v>9</v>
      </c>
      <c r="D2">
        <v>9</v>
      </c>
      <c r="E2">
        <v>9</v>
      </c>
      <c r="F2">
        <v>9</v>
      </c>
      <c r="G2">
        <v>9</v>
      </c>
      <c r="H2">
        <v>9</v>
      </c>
      <c r="I2">
        <v>9</v>
      </c>
      <c r="J2">
        <v>9</v>
      </c>
      <c r="K2">
        <v>9</v>
      </c>
      <c r="L2">
        <v>9</v>
      </c>
      <c r="M2">
        <v>9</v>
      </c>
      <c r="N2">
        <v>9</v>
      </c>
      <c r="O2">
        <v>9</v>
      </c>
      <c r="P2">
        <v>9</v>
      </c>
      <c r="Q2">
        <v>9</v>
      </c>
      <c r="R2">
        <v>9</v>
      </c>
      <c r="S2">
        <v>9</v>
      </c>
      <c r="T2">
        <v>9</v>
      </c>
      <c r="U2">
        <v>9</v>
      </c>
      <c r="V2">
        <v>9</v>
      </c>
      <c r="W2">
        <v>9</v>
      </c>
      <c r="X2">
        <v>9</v>
      </c>
      <c r="Y2">
        <v>9</v>
      </c>
      <c r="Z2">
        <v>9</v>
      </c>
    </row>
    <row r="3" spans="1:26" ht="12.75">
      <c r="A3" t="s">
        <v>203</v>
      </c>
      <c r="B3">
        <v>1.2590316565889372</v>
      </c>
      <c r="C3">
        <v>1.6058207563133584</v>
      </c>
      <c r="D3">
        <v>1.9006408027098018</v>
      </c>
      <c r="E3">
        <v>2.107055888568661</v>
      </c>
      <c r="F3">
        <v>2.223223541852411</v>
      </c>
      <c r="G3">
        <v>2.2656227318760385</v>
      </c>
      <c r="H3">
        <v>2.2519207240639894</v>
      </c>
      <c r="I3">
        <v>2.195126951871325</v>
      </c>
      <c r="J3">
        <v>2.1042561264506014</v>
      </c>
      <c r="K3">
        <v>1.9860985091325993</v>
      </c>
      <c r="L3">
        <v>1.8463259456108139</v>
      </c>
      <c r="M3">
        <v>1.6899524573618123</v>
      </c>
      <c r="N3">
        <v>1.5214940829069794</v>
      </c>
      <c r="O3">
        <v>1.3450798868798084</v>
      </c>
      <c r="P3">
        <v>1.164663874600853</v>
      </c>
      <c r="Q3">
        <v>0.9844496568726151</v>
      </c>
      <c r="R3">
        <v>0.809662735966809</v>
      </c>
      <c r="S3">
        <v>0.64787155406532</v>
      </c>
      <c r="T3">
        <v>0.5110612667655148</v>
      </c>
      <c r="U3">
        <v>0.41809937717230944</v>
      </c>
      <c r="V3">
        <v>0.3949181611274175</v>
      </c>
      <c r="W3">
        <v>0.4670205771609611</v>
      </c>
      <c r="X3">
        <v>0.6457552279843723</v>
      </c>
      <c r="Y3">
        <v>0.920767477929556</v>
      </c>
      <c r="Z3">
        <v>1.259031656588938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zoomScalePageLayoutView="0" workbookViewId="0" topLeftCell="A1">
      <selection activeCell="N22" sqref="N22"/>
    </sheetView>
  </sheetViews>
  <sheetFormatPr defaultColWidth="9.00390625" defaultRowHeight="12.75"/>
  <cols>
    <col min="8" max="8" width="8.875" style="0" customWidth="1"/>
    <col min="9" max="9" width="0" style="0" hidden="1" customWidth="1"/>
  </cols>
  <sheetData/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ТПМ</dc:creator>
  <cp:keywords/>
  <dc:description/>
  <cp:lastModifiedBy>Delovar</cp:lastModifiedBy>
  <dcterms:created xsi:type="dcterms:W3CDTF">2007-10-03T08:19:27Z</dcterms:created>
  <dcterms:modified xsi:type="dcterms:W3CDTF">2010-01-14T21:58:28Z</dcterms:modified>
  <cp:category/>
  <cp:version/>
  <cp:contentType/>
  <cp:contentStatus/>
</cp:coreProperties>
</file>