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<sst xmlns="http://schemas.openxmlformats.org/spreadsheetml/2006/main" count="121" uniqueCount="98">
  <si>
    <t>∑Xi=0</t>
  </si>
  <si>
    <t>∑Yi=0</t>
  </si>
  <si>
    <t>C1 Бураева С.Э. АСП-1-06</t>
  </si>
  <si>
    <t>Определить реакцию опор для 3 вариантов способов закрепления бруса при одних и тех же действующищих внешних силах.</t>
  </si>
  <si>
    <t>Исходные данные</t>
  </si>
  <si>
    <t>a</t>
  </si>
  <si>
    <t>b</t>
  </si>
  <si>
    <t>c</t>
  </si>
  <si>
    <t>d</t>
  </si>
  <si>
    <t>P1</t>
  </si>
  <si>
    <t>P2</t>
  </si>
  <si>
    <t>M</t>
  </si>
  <si>
    <t>alpha</t>
  </si>
  <si>
    <t>beta</t>
  </si>
  <si>
    <t>rad(alpha)</t>
  </si>
  <si>
    <t>rad(beta)</t>
  </si>
  <si>
    <t>∑MA=0</t>
  </si>
  <si>
    <t>Ya=P1y-P2y</t>
  </si>
  <si>
    <t>Ya=</t>
  </si>
  <si>
    <t>Xb=</t>
  </si>
  <si>
    <t>Проверка</t>
  </si>
  <si>
    <t>2 закрепление</t>
  </si>
  <si>
    <t>Н</t>
  </si>
  <si>
    <t>градусы</t>
  </si>
  <si>
    <t>Н*м</t>
  </si>
  <si>
    <t>gamma</t>
  </si>
  <si>
    <t>3 закрепление</t>
  </si>
  <si>
    <t>Xa=</t>
  </si>
  <si>
    <t>cos(alpha)</t>
  </si>
  <si>
    <t>sin(alpha)</t>
  </si>
  <si>
    <t>cos(beta)</t>
  </si>
  <si>
    <t>sin(beta)</t>
  </si>
  <si>
    <t>Xa-P1*cos(alpha)-P2*cos(alpha)-Xb=0</t>
  </si>
  <si>
    <t>Ya-P1*sin(alpha)+P2sin(beta)=0</t>
  </si>
  <si>
    <t>P1*sin(alpha)-P2*sin(beta)(a+b)-M-Xb*d=0</t>
  </si>
  <si>
    <t>Xa=P1*cos(alpha)+P2*cos(beta)+Xb</t>
  </si>
  <si>
    <t>∑Mk=0</t>
  </si>
  <si>
    <t>P1*sin(alpha)*(b+c)-Ya(a+b+c)-P2*sin(beta)*c+M+Xb*d=0</t>
  </si>
  <si>
    <t>P1*cos(alpha)+p2*cos(beta)+Xb=0</t>
  </si>
  <si>
    <t>Xb=-P1*cos(alpha)-P2*cos(beta)</t>
  </si>
  <si>
    <t>∑MA=</t>
  </si>
  <si>
    <t>∑Mk=</t>
  </si>
  <si>
    <t>P2*sin(beta)-p1*sin(alpha)+ya=0</t>
  </si>
  <si>
    <t>Ya=P1*sin(alpha)-P2*sin(beta)</t>
  </si>
  <si>
    <t>Ma-P1*sin(alpha)*a+P2*sin(beta)(a+b)-Xb*d=0</t>
  </si>
  <si>
    <t>MA=</t>
  </si>
  <si>
    <t>cos(gamma)</t>
  </si>
  <si>
    <t>R=</t>
  </si>
  <si>
    <t>R*(-cos(gamma))-P1*cos(alpha)-P2*cos(beta)+Xb=0</t>
  </si>
  <si>
    <t>R*sin(gamma)-P1*sin(alpha)+P2*sin(beta)=0</t>
  </si>
  <si>
    <t>R=(P1*sin(alpha)-P2*sin(beta))/sin(gamma)</t>
  </si>
  <si>
    <t>Xb=P1*cos(alpha)+P2*cos(beta) +R*cos(gamma)</t>
  </si>
  <si>
    <t>∑Xi=</t>
  </si>
  <si>
    <t>∑Yi=</t>
  </si>
  <si>
    <t>P1*(-SIN(alpha))*a+P2*SIN(a+B)-Xb*D+M+Mb</t>
  </si>
  <si>
    <t>Mb=</t>
  </si>
  <si>
    <t>R*sin(gamma)*(a+b+c)-P1*sin(alpha)(b+c)+P2*sin(beta)*c+M-Xb*d+Mb</t>
  </si>
  <si>
    <t>sin(gamma)</t>
  </si>
  <si>
    <t xml:space="preserve"> 1 закрепление</t>
  </si>
  <si>
    <t>Ma-P1*sin(alpha)*(b+c)-P2*sin(beta)*c+M+Xb*d+Ya(a+b+c=0</t>
  </si>
  <si>
    <t>1 опора</t>
  </si>
  <si>
    <t>X1</t>
  </si>
  <si>
    <t>X2</t>
  </si>
  <si>
    <t>y1</t>
  </si>
  <si>
    <t>y2</t>
  </si>
  <si>
    <t>x3</t>
  </si>
  <si>
    <t>x4</t>
  </si>
  <si>
    <t>y3</t>
  </si>
  <si>
    <t>y4</t>
  </si>
  <si>
    <t>x5</t>
  </si>
  <si>
    <t>y5</t>
  </si>
  <si>
    <t>x6</t>
  </si>
  <si>
    <t>y6</t>
  </si>
  <si>
    <t>x7</t>
  </si>
  <si>
    <t>y7</t>
  </si>
  <si>
    <t>x8</t>
  </si>
  <si>
    <t>y8</t>
  </si>
  <si>
    <t>x9</t>
  </si>
  <si>
    <t>y9</t>
  </si>
  <si>
    <t>штриховка</t>
  </si>
  <si>
    <t>штрихи2</t>
  </si>
  <si>
    <t>Forses</t>
  </si>
  <si>
    <t>P1x</t>
  </si>
  <si>
    <t>p1y</t>
  </si>
  <si>
    <t>P2X</t>
  </si>
  <si>
    <t>P2y</t>
  </si>
  <si>
    <t>Линии</t>
  </si>
  <si>
    <t>Rx</t>
  </si>
  <si>
    <t>Ry</t>
  </si>
  <si>
    <t>Линия</t>
  </si>
  <si>
    <t>x</t>
  </si>
  <si>
    <t>y</t>
  </si>
  <si>
    <t>штриховка2для2</t>
  </si>
  <si>
    <t>Штриховка низ</t>
  </si>
  <si>
    <t>Штриховка бок</t>
  </si>
  <si>
    <t>х</t>
  </si>
  <si>
    <t>у</t>
  </si>
  <si>
    <t>х2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</si>
</sst>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4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.5"/>
      <name val="Arial Cyr"/>
      <family val="0"/>
    </font>
    <font>
      <b/>
      <sz val="10.25"/>
      <name val="Arial Cyr"/>
      <family val="0"/>
    </font>
    <font>
      <sz val="10.75"/>
      <name val="Arial Cyr"/>
      <family val="0"/>
    </font>
    <font>
      <b/>
      <sz val="12"/>
      <name val="Arial Cyr"/>
      <family val="0"/>
    </font>
    <font>
      <b/>
      <sz val="11.5"/>
      <name val="Arial Cyr"/>
      <family val="0"/>
    </font>
    <font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0" borderId="0" xfId="0" applyAlignment="1" quotePrefix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Первое закрепление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46"/>
          <c:w val="0.8525"/>
          <c:h val="0.827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(Лист1!$B$57,Лист1!$B$58)</c:f>
              <c:numCache/>
            </c:numRef>
          </c:xVal>
          <c:yVal>
            <c:numRef>
              <c:f>(Лист1!$D$57,Лист1!$D$58)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(Лист1!$B$58,Лист1!$B$59)</c:f>
              <c:numCache/>
            </c:numRef>
          </c:xVal>
          <c:yVal>
            <c:numRef>
              <c:f>(Лист1!$D$58,Лист1!$D$59)</c:f>
              <c:numCache/>
            </c:numRef>
          </c:yVal>
          <c:smooth val="0"/>
        </c:ser>
        <c:ser>
          <c:idx val="2"/>
          <c:order val="2"/>
          <c:tx>
            <c:v>ряд3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(Лист1!$B$59,Лист1!$B$60)</c:f>
              <c:numCache/>
            </c:numRef>
          </c:xVal>
          <c:yVal>
            <c:numRef>
              <c:f>(Лист1!$D$59,Лист1!$D$60)</c:f>
              <c:numCache/>
            </c:numRef>
          </c:yVal>
          <c:smooth val="0"/>
        </c:ser>
        <c:ser>
          <c:idx val="3"/>
          <c:order val="3"/>
          <c:tx>
            <c:v>а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(Лист1!$B$60,Лист1!$B$61)</c:f>
              <c:numCache/>
            </c:numRef>
          </c:xVal>
          <c:yVal>
            <c:numRef>
              <c:f>(Лист1!$D$60,Лист1!$D$61)</c:f>
              <c:numCache/>
            </c:numRef>
          </c:yVal>
          <c:smooth val="0"/>
        </c:ser>
        <c:ser>
          <c:idx val="4"/>
          <c:order val="4"/>
          <c:tx>
            <c:v>b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(Лист1!$B$61,Лист1!$B$62)</c:f>
              <c:numCache/>
            </c:numRef>
          </c:xVal>
          <c:yVal>
            <c:numRef>
              <c:f>(Лист1!$D$61,Лист1!$D$62)</c:f>
              <c:numCache/>
            </c:numRef>
          </c:yVal>
          <c:smooth val="0"/>
        </c:ser>
        <c:ser>
          <c:idx val="5"/>
          <c:order val="5"/>
          <c:tx>
            <c:v>c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(Лист1!$B$62,Лист1!$B$63)</c:f>
              <c:numCache/>
            </c:numRef>
          </c:xVal>
          <c:yVal>
            <c:numRef>
              <c:f>(Лист1!$D$62,Лист1!$D$63)</c:f>
              <c:numCache/>
            </c:numRef>
          </c:yVal>
          <c:smooth val="0"/>
        </c:ser>
        <c:ser>
          <c:idx val="6"/>
          <c:order val="6"/>
          <c:tx>
            <c:v>d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(Лист1!$B$63,Лист1!$B$64)</c:f>
              <c:numCache/>
            </c:numRef>
          </c:xVal>
          <c:yVal>
            <c:numRef>
              <c:f>(Лист1!$D$63,Лист1!$D$64)</c:f>
              <c:numCache/>
            </c:numRef>
          </c:yVal>
          <c:smooth val="0"/>
        </c:ser>
        <c:ser>
          <c:idx val="7"/>
          <c:order val="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(Лист1!$B$64,Лист1!$B$65)</c:f>
              <c:numCache/>
            </c:numRef>
          </c:xVal>
          <c:yVal>
            <c:numRef>
              <c:f>(Лист1!$D$64,Лист1!$D$65)</c:f>
              <c:numCache/>
            </c:numRef>
          </c:yVal>
          <c:smooth val="0"/>
        </c:ser>
        <c:ser>
          <c:idx val="8"/>
          <c:order val="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(Лист1!$K$57,Лист1!$J$57)</c:f>
              <c:numCache/>
            </c:numRef>
          </c:xVal>
          <c:yVal>
            <c:numRef>
              <c:f>(Лист1!$I$58,Лист1!$I$59)</c:f>
              <c:numCache/>
            </c:numRef>
          </c:yVal>
          <c:smooth val="0"/>
        </c:ser>
        <c:ser>
          <c:idx val="9"/>
          <c:order val="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(Лист1!$G$57,Лист1!$F$57)</c:f>
              <c:numCache/>
            </c:numRef>
          </c:xVal>
          <c:yVal>
            <c:numRef>
              <c:f>(Лист1!$H$57,Лист1!$I$57)</c:f>
              <c:numCache/>
            </c:numRef>
          </c:yVal>
          <c:smooth val="0"/>
        </c:ser>
        <c:ser>
          <c:idx val="10"/>
          <c:order val="1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(Лист1!$G$58,Лист1!$F$58)</c:f>
              <c:numCache/>
            </c:numRef>
          </c:xVal>
          <c:yVal>
            <c:numRef>
              <c:f>(Лист1!$H$57,Лист1!$I$57)</c:f>
              <c:numCache/>
            </c:numRef>
          </c:yVal>
          <c:smooth val="0"/>
        </c:ser>
        <c:ser>
          <c:idx val="11"/>
          <c:order val="1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(Лист1!$G$59,Лист1!$F$59)</c:f>
              <c:numCache/>
            </c:numRef>
          </c:xVal>
          <c:yVal>
            <c:numRef>
              <c:f>(Лист1!$H$57,Лист1!$I$57)</c:f>
              <c:numCache/>
            </c:numRef>
          </c:yVal>
          <c:smooth val="0"/>
        </c:ser>
        <c:ser>
          <c:idx val="12"/>
          <c:order val="1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(Лист1!$G$60,Лист1!$F$60)</c:f>
              <c:numCache/>
            </c:numRef>
          </c:xVal>
          <c:yVal>
            <c:numRef>
              <c:f>(Лист1!$H$57,Лист1!$I$57)</c:f>
              <c:numCache/>
            </c:numRef>
          </c:yVal>
          <c:smooth val="0"/>
        </c:ser>
        <c:ser>
          <c:idx val="13"/>
          <c:order val="1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(Лист1!$B$65,Лист1!$B$66)</c:f>
              <c:numCache/>
            </c:numRef>
          </c:xVal>
          <c:yVal>
            <c:numRef>
              <c:f>(Лист1!$J$58,Лист1!$K$58)</c:f>
              <c:numCache/>
            </c:numRef>
          </c:yVal>
          <c:smooth val="0"/>
        </c:ser>
        <c:ser>
          <c:idx val="14"/>
          <c:order val="1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(Лист1!$H$62,Лист1!$I$62)</c:f>
              <c:numCache/>
            </c:numRef>
          </c:xVal>
          <c:yVal>
            <c:numRef>
              <c:f>(Лист1!$F$61,Лист1!$G$61)</c:f>
              <c:numCache/>
            </c:numRef>
          </c:yVal>
          <c:smooth val="0"/>
        </c:ser>
        <c:ser>
          <c:idx val="15"/>
          <c:order val="1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(Лист1!$H$62,Лист1!$I$62)</c:f>
              <c:numCache/>
            </c:numRef>
          </c:xVal>
          <c:yVal>
            <c:numRef>
              <c:f>(Лист1!$F$62,Лист1!$G$62)</c:f>
              <c:numCache/>
            </c:numRef>
          </c:yVal>
          <c:smooth val="0"/>
        </c:ser>
        <c:ser>
          <c:idx val="16"/>
          <c:order val="1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(Лист1!$H$62,Лист1!$I$62)</c:f>
              <c:numCache/>
            </c:numRef>
          </c:xVal>
          <c:yVal>
            <c:numRef>
              <c:f>(Лист1!$F$63,Лист1!$G$63)</c:f>
              <c:numCache/>
            </c:numRef>
          </c:yVal>
          <c:smooth val="0"/>
        </c:ser>
        <c:ser>
          <c:idx val="17"/>
          <c:order val="1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(Лист1!$H$62,Лист1!$I$62)</c:f>
              <c:numCache/>
            </c:numRef>
          </c:xVal>
          <c:yVal>
            <c:numRef>
              <c:f>(Лист1!$F$64,Лист1!$G$64)</c:f>
              <c:numCache/>
            </c:numRef>
          </c:yVal>
          <c:smooth val="0"/>
        </c:ser>
        <c:ser>
          <c:idx val="18"/>
          <c:order val="18"/>
          <c:tx>
            <c:v>P1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(Лист1!$A$70,Лист1!$A$71)</c:f>
              <c:numCache/>
            </c:numRef>
          </c:xVal>
          <c:yVal>
            <c:numRef>
              <c:f>(Лист1!$B$70,Лист1!$B$71)</c:f>
              <c:numCache/>
            </c:numRef>
          </c:yVal>
          <c:smooth val="0"/>
        </c:ser>
        <c:ser>
          <c:idx val="19"/>
          <c:order val="19"/>
          <c:tx>
            <c:v>P2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(Лист1!$A$73,Лист1!$A$74)</c:f>
              <c:numCache/>
            </c:numRef>
          </c:xVal>
          <c:yVal>
            <c:numRef>
              <c:f>(Лист1!$B$73,Лист1!$B$74)</c:f>
              <c:numCache/>
            </c:numRef>
          </c:yVal>
          <c:smooth val="0"/>
        </c:ser>
        <c:axId val="51959803"/>
        <c:axId val="64985044"/>
      </c:scatterChart>
      <c:valAx>
        <c:axId val="51959803"/>
        <c:scaling>
          <c:orientation val="minMax"/>
        </c:scaling>
        <c:axPos val="b"/>
        <c:delete val="1"/>
        <c:majorTickMark val="out"/>
        <c:minorTickMark val="none"/>
        <c:tickLblPos val="nextTo"/>
        <c:crossAx val="64985044"/>
        <c:crosses val="autoZero"/>
        <c:crossBetween val="midCat"/>
        <c:dispUnits/>
      </c:valAx>
      <c:valAx>
        <c:axId val="64985044"/>
        <c:scaling>
          <c:orientation val="minMax"/>
        </c:scaling>
        <c:axPos val="l"/>
        <c:delete val="1"/>
        <c:majorTickMark val="out"/>
        <c:minorTickMark val="none"/>
        <c:tickLblPos val="nextTo"/>
        <c:crossAx val="5195980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72"/>
          <c:y val="0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Второе закрепление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5275"/>
          <c:w val="0.8425"/>
          <c:h val="0.80625"/>
        </c:manualLayout>
      </c:layout>
      <c:scatterChart>
        <c:scatterStyle val="lineMarker"/>
        <c:varyColors val="0"/>
        <c:ser>
          <c:idx val="3"/>
          <c:order val="0"/>
          <c:tx>
            <c:v>а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(Лист1!$B$60,Лист1!$B$61)</c:f>
              <c:numCache/>
            </c:numRef>
          </c:xVal>
          <c:yVal>
            <c:numRef>
              <c:f>(Лист1!$D$60,Лист1!$D$61)</c:f>
              <c:numCache/>
            </c:numRef>
          </c:yVal>
          <c:smooth val="0"/>
        </c:ser>
        <c:ser>
          <c:idx val="4"/>
          <c:order val="1"/>
          <c:tx>
            <c:v>b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(Лист1!$B$61,Лист1!$B$62)</c:f>
              <c:numCache/>
            </c:numRef>
          </c:xVal>
          <c:yVal>
            <c:numRef>
              <c:f>(Лист1!$D$61,Лист1!$D$62)</c:f>
              <c:numCache/>
            </c:numRef>
          </c:yVal>
          <c:smooth val="0"/>
        </c:ser>
        <c:ser>
          <c:idx val="5"/>
          <c:order val="2"/>
          <c:tx>
            <c:v>c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(Лист1!$B$62,Лист1!$B$63)</c:f>
              <c:numCache/>
            </c:numRef>
          </c:xVal>
          <c:yVal>
            <c:numRef>
              <c:f>(Лист1!$D$62,Лист1!$D$63)</c:f>
              <c:numCache/>
            </c:numRef>
          </c:yVal>
          <c:smooth val="0"/>
        </c:ser>
        <c:ser>
          <c:idx val="6"/>
          <c:order val="3"/>
          <c:tx>
            <c:v>d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(Лист1!$B$63,Лист1!$B$64)</c:f>
              <c:numCache/>
            </c:numRef>
          </c:xVal>
          <c:yVal>
            <c:numRef>
              <c:f>(Лист1!$D$63,Лист1!$D$64)</c:f>
              <c:numCache/>
            </c:numRef>
          </c:yVal>
          <c:smooth val="0"/>
        </c:ser>
        <c:ser>
          <c:idx val="7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(Лист1!$B$64,Лист1!$B$65)</c:f>
              <c:numCache/>
            </c:numRef>
          </c:xVal>
          <c:yVal>
            <c:numRef>
              <c:f>(Лист1!$D$64,Лист1!$D$65)</c:f>
              <c:numCache/>
            </c:numRef>
          </c:yVal>
          <c:smooth val="0"/>
        </c:ser>
        <c:ser>
          <c:idx val="8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(Лист1!$K$57,Лист1!$J$57)</c:f>
              <c:numCache/>
            </c:numRef>
          </c:xVal>
          <c:yVal>
            <c:numRef>
              <c:f>(Лист1!$I$58,Лист1!$I$59)</c:f>
              <c:numCache/>
            </c:numRef>
          </c:yVal>
          <c:smooth val="0"/>
        </c:ser>
        <c:ser>
          <c:idx val="9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(Лист1!$G$57,Лист1!$F$57)</c:f>
              <c:numCache/>
            </c:numRef>
          </c:xVal>
          <c:yVal>
            <c:numRef>
              <c:f>(Лист1!$H$57,Лист1!$I$57)</c:f>
              <c:numCache/>
            </c:numRef>
          </c:yVal>
          <c:smooth val="0"/>
        </c:ser>
        <c:ser>
          <c:idx val="10"/>
          <c:order val="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(Лист1!$G$58,Лист1!$F$58)</c:f>
              <c:numCache/>
            </c:numRef>
          </c:xVal>
          <c:yVal>
            <c:numRef>
              <c:f>(Лист1!$H$57,Лист1!$I$57)</c:f>
              <c:numCache/>
            </c:numRef>
          </c:yVal>
          <c:smooth val="0"/>
        </c:ser>
        <c:ser>
          <c:idx val="11"/>
          <c:order val="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(Лист1!$G$59,Лист1!$F$59)</c:f>
              <c:numCache/>
            </c:numRef>
          </c:xVal>
          <c:yVal>
            <c:numRef>
              <c:f>(Лист1!$H$57,Лист1!$I$57)</c:f>
              <c:numCache/>
            </c:numRef>
          </c:yVal>
          <c:smooth val="0"/>
        </c:ser>
        <c:ser>
          <c:idx val="12"/>
          <c:order val="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(Лист1!$G$60,Лист1!$F$60)</c:f>
              <c:numCache/>
            </c:numRef>
          </c:xVal>
          <c:yVal>
            <c:numRef>
              <c:f>(Лист1!$H$57,Лист1!$I$57)</c:f>
              <c:numCache/>
            </c:numRef>
          </c:yVal>
          <c:smooth val="0"/>
        </c:ser>
        <c:ser>
          <c:idx val="13"/>
          <c:order val="1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(Лист1!$B$65,Лист1!$B$66)</c:f>
              <c:numCache/>
            </c:numRef>
          </c:xVal>
          <c:yVal>
            <c:numRef>
              <c:f>(Лист1!$J$58,Лист1!$K$58)</c:f>
              <c:numCache/>
            </c:numRef>
          </c:yVal>
          <c:smooth val="0"/>
        </c:ser>
        <c:ser>
          <c:idx val="14"/>
          <c:order val="1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(Лист1!$H$62,Лист1!$I$62)</c:f>
              <c:numCache/>
            </c:numRef>
          </c:xVal>
          <c:yVal>
            <c:numRef>
              <c:f>(Лист1!$F$61,Лист1!$G$61)</c:f>
              <c:numCache/>
            </c:numRef>
          </c:yVal>
          <c:smooth val="0"/>
        </c:ser>
        <c:ser>
          <c:idx val="15"/>
          <c:order val="1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(Лист1!$H$62,Лист1!$I$62)</c:f>
              <c:numCache/>
            </c:numRef>
          </c:xVal>
          <c:yVal>
            <c:numRef>
              <c:f>(Лист1!$F$62,Лист1!$G$62)</c:f>
              <c:numCache/>
            </c:numRef>
          </c:yVal>
          <c:smooth val="0"/>
        </c:ser>
        <c:ser>
          <c:idx val="16"/>
          <c:order val="1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(Лист1!$H$62,Лист1!$I$62)</c:f>
              <c:numCache/>
            </c:numRef>
          </c:xVal>
          <c:yVal>
            <c:numRef>
              <c:f>(Лист1!$F$63,Лист1!$G$63)</c:f>
              <c:numCache/>
            </c:numRef>
          </c:yVal>
          <c:smooth val="0"/>
        </c:ser>
        <c:ser>
          <c:idx val="17"/>
          <c:order val="1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(Лист1!$H$62,Лист1!$I$62)</c:f>
              <c:numCache/>
            </c:numRef>
          </c:xVal>
          <c:yVal>
            <c:numRef>
              <c:f>(Лист1!$F$64,Лист1!$G$64)</c:f>
              <c:numCache/>
            </c:numRef>
          </c:yVal>
          <c:smooth val="0"/>
        </c:ser>
        <c:ser>
          <c:idx val="18"/>
          <c:order val="15"/>
          <c:tx>
            <c:v>P1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(Лист1!$A$70,Лист1!$A$71)</c:f>
              <c:numCache/>
            </c:numRef>
          </c:xVal>
          <c:yVal>
            <c:numRef>
              <c:f>(Лист1!$B$70,Лист1!$B$71)</c:f>
              <c:numCache/>
            </c:numRef>
          </c:yVal>
          <c:smooth val="0"/>
        </c:ser>
        <c:ser>
          <c:idx val="19"/>
          <c:order val="16"/>
          <c:tx>
            <c:v>P2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(Лист1!$A$73,Лист1!$A$74)</c:f>
              <c:numCache/>
            </c:numRef>
          </c:xVal>
          <c:yVal>
            <c:numRef>
              <c:f>(Лист1!$B$73,Лист1!$B$74)</c:f>
              <c:numCache/>
            </c:numRef>
          </c:yVal>
          <c:smooth val="0"/>
        </c:ser>
        <c:ser>
          <c:idx val="0"/>
          <c:order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(Лист1!$F$57,Лист1!$G$57)</c:f>
              <c:numCache/>
            </c:numRef>
          </c:xVal>
          <c:yVal>
            <c:numRef>
              <c:f>(Лист1!$I$60,Лист1!$I$61)</c:f>
              <c:numCache/>
            </c:numRef>
          </c:yVal>
          <c:smooth val="0"/>
        </c:ser>
        <c:ser>
          <c:idx val="1"/>
          <c:order val="1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(Лист1!$F$58,Лист1!$G$58)</c:f>
              <c:numCache/>
            </c:numRef>
          </c:xVal>
          <c:yVal>
            <c:numRef>
              <c:f>(Лист1!$I$60,Лист1!$I$61)</c:f>
              <c:numCache/>
            </c:numRef>
          </c:yVal>
          <c:smooth val="0"/>
        </c:ser>
        <c:ser>
          <c:idx val="2"/>
          <c:order val="1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(Лист1!$F$59,Лист1!$G$59)</c:f>
              <c:numCache/>
            </c:numRef>
          </c:xVal>
          <c:yVal>
            <c:numRef>
              <c:f>(Лист1!$I$60,Лист1!$I$61)</c:f>
              <c:numCache/>
            </c:numRef>
          </c:yVal>
          <c:smooth val="0"/>
        </c:ser>
        <c:ser>
          <c:idx val="20"/>
          <c:order val="2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(Лист1!$F$60,Лист1!$G$60)</c:f>
              <c:numCache/>
            </c:numRef>
          </c:xVal>
          <c:yVal>
            <c:numRef>
              <c:f>(Лист1!$I$60,Лист1!$I$61)</c:f>
              <c:numCache/>
            </c:numRef>
          </c:yVal>
          <c:smooth val="0"/>
        </c:ser>
        <c:ser>
          <c:idx val="21"/>
          <c:order val="2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(Лист1!$J$57,Лист1!$K$57)</c:f>
              <c:numCache/>
            </c:numRef>
          </c:xVal>
          <c:yVal>
            <c:numRef>
              <c:f>(Лист1!$I$60,Лист1!$M$57)</c:f>
              <c:numCache/>
            </c:numRef>
          </c:yVal>
          <c:smooth val="0"/>
        </c:ser>
        <c:axId val="47994485"/>
        <c:axId val="29297182"/>
      </c:scatterChart>
      <c:valAx>
        <c:axId val="47994485"/>
        <c:scaling>
          <c:orientation val="minMax"/>
        </c:scaling>
        <c:axPos val="b"/>
        <c:delete val="1"/>
        <c:majorTickMark val="out"/>
        <c:minorTickMark val="none"/>
        <c:tickLblPos val="nextTo"/>
        <c:crossAx val="29297182"/>
        <c:crosses val="autoZero"/>
        <c:crossBetween val="midCat"/>
        <c:dispUnits/>
      </c:valAx>
      <c:valAx>
        <c:axId val="29297182"/>
        <c:scaling>
          <c:orientation val="minMax"/>
        </c:scaling>
        <c:axPos val="l"/>
        <c:delete val="1"/>
        <c:majorTickMark val="out"/>
        <c:minorTickMark val="none"/>
        <c:tickLblPos val="nextTo"/>
        <c:crossAx val="479944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715"/>
          <c:y val="0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Третье закрепление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59"/>
          <c:w val="0.8485"/>
          <c:h val="0.80975"/>
        </c:manualLayout>
      </c:layout>
      <c:scatterChart>
        <c:scatterStyle val="lineMarker"/>
        <c:varyColors val="0"/>
        <c:ser>
          <c:idx val="3"/>
          <c:order val="0"/>
          <c:tx>
            <c:v>а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(Лист1!$B$60,Лист1!$B$61)</c:f>
              <c:numCache/>
            </c:numRef>
          </c:xVal>
          <c:yVal>
            <c:numRef>
              <c:f>(Лист1!$D$60,Лист1!$D$61)</c:f>
              <c:numCache/>
            </c:numRef>
          </c:yVal>
          <c:smooth val="0"/>
        </c:ser>
        <c:ser>
          <c:idx val="4"/>
          <c:order val="1"/>
          <c:tx>
            <c:v>b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(Лист1!$B$61,Лист1!$B$62)</c:f>
              <c:numCache/>
            </c:numRef>
          </c:xVal>
          <c:yVal>
            <c:numRef>
              <c:f>(Лист1!$D$61,Лист1!$D$62)</c:f>
              <c:numCache/>
            </c:numRef>
          </c:yVal>
          <c:smooth val="0"/>
        </c:ser>
        <c:ser>
          <c:idx val="5"/>
          <c:order val="2"/>
          <c:tx>
            <c:v>c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(Лист1!$B$62,Лист1!$B$63)</c:f>
              <c:numCache/>
            </c:numRef>
          </c:xVal>
          <c:yVal>
            <c:numRef>
              <c:f>(Лист1!$D$62,Лист1!$D$63)</c:f>
              <c:numCache/>
            </c:numRef>
          </c:yVal>
          <c:smooth val="0"/>
        </c:ser>
        <c:ser>
          <c:idx val="6"/>
          <c:order val="3"/>
          <c:tx>
            <c:v>d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(Лист1!$B$63,Лист1!$B$64)</c:f>
              <c:numCache/>
            </c:numRef>
          </c:xVal>
          <c:yVal>
            <c:numRef>
              <c:f>(Лист1!$D$63,Лист1!$D$64)</c:f>
              <c:numCache/>
            </c:numRef>
          </c:yVal>
          <c:smooth val="0"/>
        </c:ser>
        <c:ser>
          <c:idx val="18"/>
          <c:order val="4"/>
          <c:tx>
            <c:v>P1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(Лист1!$A$70,Лист1!$A$71)</c:f>
              <c:numCache/>
            </c:numRef>
          </c:xVal>
          <c:yVal>
            <c:numRef>
              <c:f>(Лист1!$B$70,Лист1!$B$71)</c:f>
              <c:numCache/>
            </c:numRef>
          </c:yVal>
          <c:smooth val="0"/>
        </c:ser>
        <c:ser>
          <c:idx val="19"/>
          <c:order val="5"/>
          <c:tx>
            <c:v>P2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(Лист1!$A$73,Лист1!$A$74)</c:f>
              <c:numCache/>
            </c:numRef>
          </c:xVal>
          <c:yVal>
            <c:numRef>
              <c:f>(Лист1!$B$73,Лист1!$B$74)</c:f>
              <c:numCache/>
            </c:numRef>
          </c:yVal>
          <c:smooth val="0"/>
        </c:ser>
        <c:ser>
          <c:idx val="0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(Лист1!$B$57,Лист1!$A$80)</c:f>
              <c:numCache/>
            </c:numRef>
          </c:xVal>
          <c:yVal>
            <c:numRef>
              <c:f>(Лист1!$D$57,Лист1!$B$80)</c:f>
              <c:numCache/>
            </c:numRef>
          </c:yVal>
          <c:smooth val="0"/>
        </c:ser>
        <c:ser>
          <c:idx val="1"/>
          <c:order val="7"/>
          <c:tx>
            <c:v>R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(Лист1!$A$76,Лист1!$A$77)</c:f>
              <c:numCache/>
            </c:numRef>
          </c:xVal>
          <c:yVal>
            <c:numRef>
              <c:f>(Лист1!$B$76,Лист1!$B$77)</c:f>
              <c:numCache/>
            </c:numRef>
          </c:yVal>
          <c:smooth val="0"/>
        </c:ser>
        <c:ser>
          <c:idx val="2"/>
          <c:order val="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(Лист1!$A$84,Лист1!$A$85)</c:f>
              <c:numCache/>
            </c:numRef>
          </c:xVal>
          <c:yVal>
            <c:numRef>
              <c:f>(Лист1!$B$84,Лист1!$B$85)</c:f>
              <c:numCache/>
            </c:numRef>
          </c:yVal>
          <c:smooth val="0"/>
        </c:ser>
        <c:ser>
          <c:idx val="7"/>
          <c:order val="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(Лист1!$A$87,Лист1!$B$87)</c:f>
              <c:numCache/>
            </c:numRef>
          </c:xVal>
          <c:yVal>
            <c:numRef>
              <c:f>(Лист1!$C$87,Лист1!$C$88)</c:f>
              <c:numCache/>
            </c:numRef>
          </c:yVal>
          <c:smooth val="0"/>
        </c:ser>
        <c:ser>
          <c:idx val="8"/>
          <c:order val="1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(Лист1!$A$88,Лист1!$B$88)</c:f>
              <c:numCache/>
            </c:numRef>
          </c:xVal>
          <c:yVal>
            <c:numRef>
              <c:f>(Лист1!$C$87,Лист1!$C$88)</c:f>
              <c:numCache/>
            </c:numRef>
          </c:yVal>
          <c:smooth val="0"/>
        </c:ser>
        <c:ser>
          <c:idx val="9"/>
          <c:order val="1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(Лист1!$A$89,Лист1!$B$89)</c:f>
              <c:numCache/>
            </c:numRef>
          </c:xVal>
          <c:yVal>
            <c:numRef>
              <c:f>(Лист1!$C$87,Лист1!$C$88)</c:f>
              <c:numCache/>
            </c:numRef>
          </c:yVal>
          <c:smooth val="0"/>
        </c:ser>
        <c:ser>
          <c:idx val="10"/>
          <c:order val="1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(Лист1!$A$90,Лист1!$B$90)</c:f>
              <c:numCache/>
            </c:numRef>
          </c:xVal>
          <c:yVal>
            <c:numRef>
              <c:f>(Лист1!$C$87,Лист1!$C$88)</c:f>
              <c:numCache/>
            </c:numRef>
          </c:yVal>
          <c:smooth val="0"/>
        </c:ser>
        <c:ser>
          <c:idx val="11"/>
          <c:order val="1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(Лист1!$A$91,Лист1!$B$91)</c:f>
              <c:numCache/>
            </c:numRef>
          </c:xVal>
          <c:yVal>
            <c:numRef>
              <c:f>(Лист1!$C$87,Лист1!$C$88)</c:f>
              <c:numCache/>
            </c:numRef>
          </c:yVal>
          <c:smooth val="0"/>
        </c:ser>
        <c:ser>
          <c:idx val="12"/>
          <c:order val="1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(Лист1!$A$94,Лист1!$C$94)</c:f>
              <c:numCache/>
            </c:numRef>
          </c:xVal>
          <c:yVal>
            <c:numRef>
              <c:f>(Лист1!$A$97,Лист1!$B$97)</c:f>
              <c:numCache/>
            </c:numRef>
          </c:yVal>
          <c:smooth val="0"/>
        </c:ser>
        <c:ser>
          <c:idx val="20"/>
          <c:order val="1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(Лист1!$A$94,Лист1!$C$94)</c:f>
              <c:numCache/>
            </c:numRef>
          </c:xVal>
          <c:yVal>
            <c:numRef>
              <c:f>(Лист1!$A$98,Лист1!$B$98)</c:f>
              <c:numCache/>
            </c:numRef>
          </c:yVal>
          <c:smooth val="0"/>
        </c:ser>
        <c:ser>
          <c:idx val="21"/>
          <c:order val="1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(Лист1!$A$94,Лист1!$C$94)</c:f>
              <c:numCache/>
            </c:numRef>
          </c:xVal>
          <c:yVal>
            <c:numRef>
              <c:f>(Лист1!$A$99,Лист1!$B$99)</c:f>
              <c:numCache/>
            </c:numRef>
          </c:yVal>
          <c:smooth val="0"/>
        </c:ser>
        <c:ser>
          <c:idx val="22"/>
          <c:order val="1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(Лист1!$A$94,Лист1!$C$94)</c:f>
              <c:numCache/>
            </c:numRef>
          </c:xVal>
          <c:yVal>
            <c:numRef>
              <c:f>(Лист1!$A$100,Лист1!$B$100)</c:f>
              <c:numCache/>
            </c:numRef>
          </c:yVal>
          <c:smooth val="0"/>
        </c:ser>
        <c:ser>
          <c:idx val="23"/>
          <c:order val="1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(Лист1!$A$94,Лист1!$A$95)</c:f>
              <c:numCache/>
            </c:numRef>
          </c:xVal>
          <c:yVal>
            <c:numRef>
              <c:f>(Лист1!$B$94,Лист1!$B$95)</c:f>
              <c:numCache/>
            </c:numRef>
          </c:yVal>
          <c:smooth val="0"/>
        </c:ser>
        <c:ser>
          <c:idx val="13"/>
          <c:order val="1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(Лист1!$A$94,Лист1!$C$94)</c:f>
              <c:numCache/>
            </c:numRef>
          </c:xVal>
          <c:yVal>
            <c:numRef>
              <c:f>(Лист1!$A$100,Лист1!$B$100)</c:f>
              <c:numCache/>
            </c:numRef>
          </c:yVal>
          <c:smooth val="0"/>
        </c:ser>
        <c:ser>
          <c:idx val="14"/>
          <c:order val="2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(Лист1!$A$94,Лист1!$C$94)</c:f>
              <c:numCache/>
            </c:numRef>
          </c:xVal>
          <c:yVal>
            <c:numRef>
              <c:f>(Лист1!$A$101,Лист1!$B$101)</c:f>
              <c:numCache/>
            </c:numRef>
          </c:yVal>
          <c:smooth val="0"/>
        </c:ser>
        <c:ser>
          <c:idx val="15"/>
          <c:order val="2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(Лист1!$A$104,Лист1!$A$105)</c:f>
              <c:numCache/>
            </c:numRef>
          </c:xVal>
          <c:yVal>
            <c:numRef>
              <c:f>(Лист1!$B$104,Лист1!$B$105)</c:f>
              <c:numCache/>
            </c:numRef>
          </c:yVal>
          <c:smooth val="0"/>
        </c:ser>
        <c:ser>
          <c:idx val="16"/>
          <c:order val="2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(Лист1!$C$104,Лист1!$A$104)</c:f>
              <c:numCache/>
            </c:numRef>
          </c:xVal>
          <c:yVal>
            <c:numRef>
              <c:f>(Лист1!$A$107,Лист1!$B$107)</c:f>
              <c:numCache/>
            </c:numRef>
          </c:yVal>
          <c:smooth val="0"/>
        </c:ser>
        <c:ser>
          <c:idx val="17"/>
          <c:order val="2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(Лист1!$C$104,Лист1!$A$104)</c:f>
              <c:numCache/>
            </c:numRef>
          </c:xVal>
          <c:yVal>
            <c:numRef>
              <c:f>(Лист1!$A$108,Лист1!$B$108)</c:f>
              <c:numCache/>
            </c:numRef>
          </c:yVal>
          <c:smooth val="0"/>
        </c:ser>
        <c:ser>
          <c:idx val="24"/>
          <c:order val="2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(Лист1!$C$104,Лист1!$A$104)</c:f>
              <c:numCache/>
            </c:numRef>
          </c:xVal>
          <c:yVal>
            <c:numRef>
              <c:f>(Лист1!$A$109,Лист1!$B$109)</c:f>
              <c:numCache/>
            </c:numRef>
          </c:yVal>
          <c:smooth val="0"/>
        </c:ser>
        <c:ser>
          <c:idx val="25"/>
          <c:order val="2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(Лист1!$C$104,Лист1!$A$104)</c:f>
              <c:numCache/>
            </c:numRef>
          </c:xVal>
          <c:yVal>
            <c:numRef>
              <c:f>(Лист1!$A$110,Лист1!$B$110)</c:f>
              <c:numCache/>
            </c:numRef>
          </c:yVal>
          <c:smooth val="0"/>
        </c:ser>
        <c:ser>
          <c:idx val="26"/>
          <c:order val="2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(Лист1!$C$104,Лист1!$A$104)</c:f>
              <c:numCache/>
            </c:numRef>
          </c:xVal>
          <c:yVal>
            <c:numRef>
              <c:f>(Лист1!$A$111,Лист1!$B$111)</c:f>
              <c:numCache/>
            </c:numRef>
          </c:yVal>
          <c:smooth val="0"/>
        </c:ser>
        <c:axId val="62348047"/>
        <c:axId val="24261512"/>
      </c:scatterChart>
      <c:valAx>
        <c:axId val="62348047"/>
        <c:scaling>
          <c:orientation val="minMax"/>
        </c:scaling>
        <c:axPos val="b"/>
        <c:delete val="1"/>
        <c:majorTickMark val="out"/>
        <c:minorTickMark val="none"/>
        <c:tickLblPos val="nextTo"/>
        <c:crossAx val="24261512"/>
        <c:crosses val="autoZero"/>
        <c:crossBetween val="midCat"/>
        <c:dispUnits/>
      </c:valAx>
      <c:valAx>
        <c:axId val="24261512"/>
        <c:scaling>
          <c:orientation val="minMax"/>
        </c:scaling>
        <c:axPos val="l"/>
        <c:delete val="1"/>
        <c:majorTickMark val="out"/>
        <c:minorTickMark val="none"/>
        <c:tickLblPos val="nextTo"/>
        <c:crossAx val="623480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665"/>
          <c:y val="0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5</xdr:row>
      <xdr:rowOff>9525</xdr:rowOff>
    </xdr:from>
    <xdr:to>
      <xdr:col>18</xdr:col>
      <xdr:colOff>276225</xdr:colOff>
      <xdr:row>27</xdr:row>
      <xdr:rowOff>47625</xdr:rowOff>
    </xdr:to>
    <xdr:graphicFrame>
      <xdr:nvGraphicFramePr>
        <xdr:cNvPr id="1" name="Chart 2"/>
        <xdr:cNvGraphicFramePr/>
      </xdr:nvGraphicFramePr>
      <xdr:xfrm>
        <a:off x="7610475" y="819150"/>
        <a:ext cx="67818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590550</xdr:colOff>
      <xdr:row>27</xdr:row>
      <xdr:rowOff>66675</xdr:rowOff>
    </xdr:from>
    <xdr:to>
      <xdr:col>18</xdr:col>
      <xdr:colOff>333375</xdr:colOff>
      <xdr:row>44</xdr:row>
      <xdr:rowOff>104775</xdr:rowOff>
    </xdr:to>
    <xdr:graphicFrame>
      <xdr:nvGraphicFramePr>
        <xdr:cNvPr id="2" name="Chart 3"/>
        <xdr:cNvGraphicFramePr/>
      </xdr:nvGraphicFramePr>
      <xdr:xfrm>
        <a:off x="7391400" y="4438650"/>
        <a:ext cx="7058025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47625</xdr:colOff>
      <xdr:row>44</xdr:row>
      <xdr:rowOff>76200</xdr:rowOff>
    </xdr:from>
    <xdr:to>
      <xdr:col>18</xdr:col>
      <xdr:colOff>342900</xdr:colOff>
      <xdr:row>63</xdr:row>
      <xdr:rowOff>123825</xdr:rowOff>
    </xdr:to>
    <xdr:graphicFrame>
      <xdr:nvGraphicFramePr>
        <xdr:cNvPr id="3" name="Chart 4"/>
        <xdr:cNvGraphicFramePr/>
      </xdr:nvGraphicFramePr>
      <xdr:xfrm>
        <a:off x="7458075" y="7200900"/>
        <a:ext cx="7000875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3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12.421875" style="0" bestFit="1" customWidth="1"/>
    <col min="3" max="3" width="51.57421875" style="0" customWidth="1"/>
    <col min="4" max="4" width="9.7109375" style="0" customWidth="1"/>
    <col min="6" max="6" width="10.00390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spans="1:2" ht="12.75">
      <c r="A4" s="1" t="s">
        <v>5</v>
      </c>
      <c r="B4" s="1">
        <v>6</v>
      </c>
    </row>
    <row r="5" spans="1:2" ht="12.75">
      <c r="A5" s="1" t="s">
        <v>6</v>
      </c>
      <c r="B5" s="1">
        <v>7</v>
      </c>
    </row>
    <row r="6" spans="1:2" ht="12.75">
      <c r="A6" s="1" t="s">
        <v>7</v>
      </c>
      <c r="B6" s="1">
        <v>10</v>
      </c>
    </row>
    <row r="7" spans="1:2" ht="12.75">
      <c r="A7" s="1" t="s">
        <v>8</v>
      </c>
      <c r="B7" s="1">
        <v>15</v>
      </c>
    </row>
    <row r="8" spans="1:3" ht="12.75">
      <c r="A8" s="1" t="s">
        <v>9</v>
      </c>
      <c r="B8" s="1">
        <v>5</v>
      </c>
      <c r="C8" t="s">
        <v>22</v>
      </c>
    </row>
    <row r="9" spans="1:3" ht="12.75">
      <c r="A9" s="1" t="s">
        <v>10</v>
      </c>
      <c r="B9" s="1">
        <v>3</v>
      </c>
      <c r="C9" t="s">
        <v>22</v>
      </c>
    </row>
    <row r="10" spans="1:3" ht="12.75">
      <c r="A10" s="1" t="s">
        <v>11</v>
      </c>
      <c r="B10" s="1">
        <v>150</v>
      </c>
      <c r="C10" t="s">
        <v>24</v>
      </c>
    </row>
    <row r="11" spans="1:3" ht="12.75">
      <c r="A11" s="1" t="s">
        <v>12</v>
      </c>
      <c r="B11" s="1">
        <v>45</v>
      </c>
      <c r="C11" t="s">
        <v>23</v>
      </c>
    </row>
    <row r="12" spans="1:2" ht="12.75">
      <c r="A12" s="1" t="s">
        <v>13</v>
      </c>
      <c r="B12" s="1">
        <v>45</v>
      </c>
    </row>
    <row r="13" spans="1:6" ht="12.75">
      <c r="A13" s="1" t="s">
        <v>14</v>
      </c>
      <c r="B13" s="1">
        <f>RADIANS(B11)</f>
        <v>0.7853981633974483</v>
      </c>
      <c r="C13" t="s">
        <v>28</v>
      </c>
      <c r="D13">
        <f>COS(B13)</f>
        <v>0.7071067811865476</v>
      </c>
      <c r="E13" t="s">
        <v>29</v>
      </c>
      <c r="F13">
        <f>SIN(B13)</f>
        <v>0.7071067811865475</v>
      </c>
    </row>
    <row r="14" spans="1:6" ht="12.75">
      <c r="A14" s="1" t="s">
        <v>15</v>
      </c>
      <c r="B14" s="1">
        <f>RADIANS(B12)</f>
        <v>0.7853981633974483</v>
      </c>
      <c r="C14" t="s">
        <v>30</v>
      </c>
      <c r="D14">
        <f>COS(B14)</f>
        <v>0.7071067811865476</v>
      </c>
      <c r="E14" t="s">
        <v>31</v>
      </c>
      <c r="F14">
        <f>SIN(B14)</f>
        <v>0.7071067811865475</v>
      </c>
    </row>
    <row r="15" spans="1:6" ht="12.75">
      <c r="A15" s="1" t="s">
        <v>25</v>
      </c>
      <c r="B15" s="1">
        <v>135</v>
      </c>
      <c r="C15" t="s">
        <v>46</v>
      </c>
      <c r="D15">
        <f>COS(RADIANS(B15))</f>
        <v>-0.7071067811865475</v>
      </c>
      <c r="E15" t="s">
        <v>57</v>
      </c>
      <c r="F15">
        <f>SIN(RADIANS(B15))</f>
        <v>0.7071067811865476</v>
      </c>
    </row>
    <row r="16" ht="12.75">
      <c r="A16" t="s">
        <v>58</v>
      </c>
    </row>
    <row r="18" spans="1:6" ht="12.75">
      <c r="A18" t="s">
        <v>0</v>
      </c>
      <c r="C18" t="s">
        <v>32</v>
      </c>
      <c r="E18" t="s">
        <v>52</v>
      </c>
      <c r="F18">
        <f>F19-B8*D13-B9*D14-F24</f>
        <v>0</v>
      </c>
    </row>
    <row r="19" spans="3:6" ht="12.75">
      <c r="C19" t="s">
        <v>35</v>
      </c>
      <c r="E19" t="s">
        <v>27</v>
      </c>
      <c r="F19">
        <f>B8*D13+B9*D14+F24</f>
        <v>-4.767409819219547</v>
      </c>
    </row>
    <row r="21" spans="1:6" ht="12.75">
      <c r="A21" t="s">
        <v>1</v>
      </c>
      <c r="C21" t="s">
        <v>33</v>
      </c>
      <c r="E21" t="s">
        <v>53</v>
      </c>
      <c r="F21">
        <f>F22-B8*F13+B9*F14</f>
        <v>0</v>
      </c>
    </row>
    <row r="22" spans="3:6" ht="12.75">
      <c r="C22" t="s">
        <v>17</v>
      </c>
      <c r="E22" t="s">
        <v>18</v>
      </c>
      <c r="F22">
        <f>B8*F13-B9*F14</f>
        <v>1.414213562373095</v>
      </c>
    </row>
    <row r="24" spans="1:6" ht="12.75">
      <c r="A24" t="s">
        <v>16</v>
      </c>
      <c r="C24" t="s">
        <v>34</v>
      </c>
      <c r="E24" t="s">
        <v>19</v>
      </c>
      <c r="F24">
        <f>(B4*B8*F13-B9*(B5+B4)*F14-B10)/B7</f>
        <v>-10.424264068711928</v>
      </c>
    </row>
    <row r="25" spans="5:6" ht="12.75">
      <c r="E25" t="s">
        <v>40</v>
      </c>
      <c r="F25">
        <f>B8*F13-B9*F14*(B4+B5)-B10-F24*B7</f>
        <v>-17.67766952966369</v>
      </c>
    </row>
    <row r="26" spans="1:2" ht="12.75">
      <c r="A26" t="s">
        <v>20</v>
      </c>
      <c r="B26" t="s">
        <v>36</v>
      </c>
    </row>
    <row r="27" spans="3:6" ht="12.75">
      <c r="C27" t="s">
        <v>37</v>
      </c>
      <c r="E27" t="s">
        <v>41</v>
      </c>
      <c r="F27">
        <f>-F22*(B4+B5+B6)+B8*F13*(B5+B6)-B9*F14*B6+B10+F24*B7</f>
        <v>0</v>
      </c>
    </row>
    <row r="29" ht="12.75">
      <c r="A29" t="s">
        <v>21</v>
      </c>
    </row>
    <row r="31" spans="1:6" ht="12.75">
      <c r="A31" t="s">
        <v>0</v>
      </c>
      <c r="C31" t="s">
        <v>38</v>
      </c>
      <c r="E31" t="s">
        <v>52</v>
      </c>
      <c r="F31">
        <f>B8*D13+B9*D14+F32</f>
        <v>0</v>
      </c>
    </row>
    <row r="32" spans="3:6" ht="12.75">
      <c r="C32" t="s">
        <v>39</v>
      </c>
      <c r="E32" t="s">
        <v>19</v>
      </c>
      <c r="F32">
        <f>-B8*D13-B9*D14</f>
        <v>-5.656854249492381</v>
      </c>
    </row>
    <row r="34" spans="1:6" ht="12.75">
      <c r="A34" t="s">
        <v>1</v>
      </c>
      <c r="C34" t="s">
        <v>42</v>
      </c>
      <c r="E34" t="s">
        <v>53</v>
      </c>
      <c r="F34">
        <f>B9*F14-B8*F13+F35</f>
        <v>0</v>
      </c>
    </row>
    <row r="35" spans="3:6" ht="12.75">
      <c r="C35" t="s">
        <v>43</v>
      </c>
      <c r="E35" t="s">
        <v>18</v>
      </c>
      <c r="F35">
        <f>B8*F13-B9*F14</f>
        <v>1.414213562373095</v>
      </c>
    </row>
    <row r="37" spans="1:6" ht="12.75">
      <c r="A37" t="s">
        <v>16</v>
      </c>
      <c r="C37" t="s">
        <v>44</v>
      </c>
      <c r="E37" t="s">
        <v>45</v>
      </c>
      <c r="F37">
        <f>B8*F13*B4-B9*F14*(B4+B5)-B10-F32*B7</f>
        <v>-71.51114728829322</v>
      </c>
    </row>
    <row r="38" spans="5:6" ht="12.75">
      <c r="E38" t="s">
        <v>40</v>
      </c>
      <c r="F38">
        <f>F37-B8*F13*B4+B9*F14*(B4+B5)+B10+F32*B7</f>
        <v>0</v>
      </c>
    </row>
    <row r="39" spans="1:2" ht="12.75">
      <c r="A39" t="s">
        <v>20</v>
      </c>
      <c r="B39" t="s">
        <v>36</v>
      </c>
    </row>
    <row r="40" spans="3:6" ht="12.75">
      <c r="C40" t="s">
        <v>59</v>
      </c>
      <c r="E40" t="s">
        <v>41</v>
      </c>
      <c r="F40">
        <f>F37+B8*F13*(B5+B6)-B9*F14*B6+B10+F32*B7-F35*(B4+B5+B6)</f>
        <v>0</v>
      </c>
    </row>
    <row r="43" ht="12.75">
      <c r="A43" t="s">
        <v>26</v>
      </c>
    </row>
    <row r="45" spans="1:6" ht="12.75">
      <c r="A45" t="s">
        <v>0</v>
      </c>
      <c r="C45" t="s">
        <v>48</v>
      </c>
      <c r="E45" t="s">
        <v>52</v>
      </c>
      <c r="F45">
        <f>-F49*D15-B8*D13-B9*D14+F46</f>
        <v>0</v>
      </c>
    </row>
    <row r="46" spans="3:6" ht="12.75">
      <c r="C46" t="s">
        <v>51</v>
      </c>
      <c r="E46" t="s">
        <v>19</v>
      </c>
      <c r="F46">
        <f>F49*D15+B8*D13+B9*D14</f>
        <v>4.242640687119286</v>
      </c>
    </row>
    <row r="48" spans="1:6" ht="12.75">
      <c r="A48" t="s">
        <v>1</v>
      </c>
      <c r="C48" t="s">
        <v>49</v>
      </c>
      <c r="E48" t="s">
        <v>53</v>
      </c>
      <c r="F48">
        <f>F49*F15-B8*F13+B9*F14</f>
        <v>0</v>
      </c>
    </row>
    <row r="49" spans="3:6" ht="12.75">
      <c r="C49" t="s">
        <v>50</v>
      </c>
      <c r="E49" t="s">
        <v>47</v>
      </c>
      <c r="F49">
        <f>(B8*F13-B9*F14)/F15</f>
        <v>1.9999999999999998</v>
      </c>
    </row>
    <row r="51" spans="1:6" ht="12.75">
      <c r="A51" t="s">
        <v>16</v>
      </c>
      <c r="C51" t="s">
        <v>54</v>
      </c>
      <c r="E51" t="s">
        <v>40</v>
      </c>
      <c r="F51">
        <f>-B8*F13*B4+B9*F14*(B4+B5)-F46*B7+F52+B10</f>
        <v>0</v>
      </c>
    </row>
    <row r="52" spans="5:6" ht="12.75">
      <c r="E52" t="s">
        <v>55</v>
      </c>
      <c r="F52">
        <f>B8*F13*B4-B9*F14*(B4+B5)+F46*B7-B10</f>
        <v>-92.72435072388964</v>
      </c>
    </row>
    <row r="53" spans="1:2" ht="12.75">
      <c r="A53" t="s">
        <v>20</v>
      </c>
      <c r="B53" t="s">
        <v>36</v>
      </c>
    </row>
    <row r="54" spans="3:6" ht="12.75">
      <c r="C54" t="s">
        <v>56</v>
      </c>
      <c r="E54" t="s">
        <v>41</v>
      </c>
      <c r="F54">
        <f>-F49*F15*(B4+B5+B6)+B8*F13*(B5+B6)-B9*F14*B6+B10-F46*B7+F52</f>
        <v>0</v>
      </c>
    </row>
    <row r="56" spans="1:12" ht="12.75">
      <c r="A56" t="s">
        <v>60</v>
      </c>
      <c r="F56" t="s">
        <v>79</v>
      </c>
      <c r="J56" t="s">
        <v>86</v>
      </c>
      <c r="L56" t="s">
        <v>92</v>
      </c>
    </row>
    <row r="57" spans="1:13" ht="12.75">
      <c r="A57" t="s">
        <v>61</v>
      </c>
      <c r="B57">
        <v>-1</v>
      </c>
      <c r="C57" t="s">
        <v>63</v>
      </c>
      <c r="D57">
        <v>0</v>
      </c>
      <c r="F57">
        <v>-1.3</v>
      </c>
      <c r="G57" s="2">
        <v>-1</v>
      </c>
      <c r="H57">
        <f>D58</f>
        <v>-1</v>
      </c>
      <c r="I57">
        <f>H57-0.5</f>
        <v>-1.5</v>
      </c>
      <c r="J57">
        <f>B58-0.5</f>
        <v>-1.7</v>
      </c>
      <c r="K57">
        <f>B59+0.5</f>
        <v>-0.30000000000000004</v>
      </c>
      <c r="M57" s="2">
        <v>1</v>
      </c>
    </row>
    <row r="58" spans="1:11" ht="12.75">
      <c r="A58" t="s">
        <v>62</v>
      </c>
      <c r="B58">
        <f>-1.2</f>
        <v>-1.2</v>
      </c>
      <c r="C58" t="s">
        <v>64</v>
      </c>
      <c r="D58">
        <f>-1</f>
        <v>-1</v>
      </c>
      <c r="F58">
        <v>-1.1</v>
      </c>
      <c r="G58">
        <v>-0.8</v>
      </c>
      <c r="H58">
        <v>-0.5</v>
      </c>
      <c r="I58">
        <f>D58</f>
        <v>-1</v>
      </c>
      <c r="J58">
        <f>D65+0.5</f>
        <v>15.5</v>
      </c>
      <c r="K58">
        <f>D65-0.5</f>
        <v>14.5</v>
      </c>
    </row>
    <row r="59" spans="1:13" ht="12.75">
      <c r="A59" t="s">
        <v>65</v>
      </c>
      <c r="B59">
        <v>-0.8</v>
      </c>
      <c r="C59" t="s">
        <v>67</v>
      </c>
      <c r="D59">
        <v>-1</v>
      </c>
      <c r="F59">
        <v>-0.9</v>
      </c>
      <c r="G59" s="2">
        <v>-0.6</v>
      </c>
      <c r="H59">
        <v>-0.5</v>
      </c>
      <c r="I59">
        <f>D59</f>
        <v>-1</v>
      </c>
      <c r="M59" s="2"/>
    </row>
    <row r="60" spans="1:9" ht="12.75">
      <c r="A60" t="s">
        <v>66</v>
      </c>
      <c r="B60">
        <f>B57</f>
        <v>-1</v>
      </c>
      <c r="C60" t="s">
        <v>68</v>
      </c>
      <c r="D60">
        <v>0</v>
      </c>
      <c r="F60">
        <v>-1.5</v>
      </c>
      <c r="G60">
        <v>-1.2</v>
      </c>
      <c r="I60">
        <v>1</v>
      </c>
    </row>
    <row r="61" spans="1:9" ht="12.75">
      <c r="A61" t="s">
        <v>69</v>
      </c>
      <c r="B61">
        <f>B60+B4</f>
        <v>5</v>
      </c>
      <c r="C61" t="s">
        <v>70</v>
      </c>
      <c r="D61">
        <v>0</v>
      </c>
      <c r="E61" t="s">
        <v>80</v>
      </c>
      <c r="F61">
        <f>$J$58-0.2</f>
        <v>15.3</v>
      </c>
      <c r="G61" s="2">
        <f>J58</f>
        <v>15.5</v>
      </c>
      <c r="I61">
        <v>1.5</v>
      </c>
    </row>
    <row r="62" spans="1:9" ht="12.75">
      <c r="A62" t="s">
        <v>71</v>
      </c>
      <c r="B62">
        <f>B61+B5</f>
        <v>12</v>
      </c>
      <c r="C62" t="s">
        <v>72</v>
      </c>
      <c r="D62">
        <v>0</v>
      </c>
      <c r="F62">
        <f>$J$58-0.4</f>
        <v>15.1</v>
      </c>
      <c r="G62">
        <f>F62+0.2</f>
        <v>15.299999999999999</v>
      </c>
      <c r="H62">
        <f>B65</f>
        <v>23</v>
      </c>
      <c r="I62">
        <f>H62+1</f>
        <v>24</v>
      </c>
    </row>
    <row r="63" spans="1:9" ht="12.75">
      <c r="A63" t="s">
        <v>73</v>
      </c>
      <c r="B63">
        <f>B62+B6</f>
        <v>22</v>
      </c>
      <c r="C63" t="s">
        <v>74</v>
      </c>
      <c r="D63">
        <v>0</v>
      </c>
      <c r="F63">
        <f>$J$58-0.6</f>
        <v>14.9</v>
      </c>
      <c r="G63" s="2">
        <f>F63+0.2</f>
        <v>15.1</v>
      </c>
      <c r="H63">
        <f>B64-1</f>
        <v>21</v>
      </c>
      <c r="I63">
        <f>H63-1</f>
        <v>20</v>
      </c>
    </row>
    <row r="64" spans="1:8" ht="12.75">
      <c r="A64" t="s">
        <v>75</v>
      </c>
      <c r="B64">
        <f>B63</f>
        <v>22</v>
      </c>
      <c r="C64" t="s">
        <v>76</v>
      </c>
      <c r="D64">
        <f>B7</f>
        <v>15</v>
      </c>
      <c r="F64">
        <f>$J$58-0.8</f>
        <v>14.7</v>
      </c>
      <c r="G64">
        <f>F64+0.2</f>
        <v>14.899999999999999</v>
      </c>
      <c r="H64">
        <f>H63</f>
        <v>21</v>
      </c>
    </row>
    <row r="65" spans="1:7" ht="12.75">
      <c r="A65" t="s">
        <v>77</v>
      </c>
      <c r="B65">
        <f>B64+1</f>
        <v>23</v>
      </c>
      <c r="C65" t="s">
        <v>78</v>
      </c>
      <c r="D65">
        <f>D64</f>
        <v>15</v>
      </c>
      <c r="F65">
        <f>$J$58-1</f>
        <v>14.5</v>
      </c>
      <c r="G65" s="2">
        <f>F65+0.2</f>
        <v>14.7</v>
      </c>
    </row>
    <row r="66" spans="2:7" ht="12.75">
      <c r="B66">
        <f>B65</f>
        <v>23</v>
      </c>
      <c r="F66">
        <f>$J$58-0.2</f>
        <v>15.3</v>
      </c>
      <c r="G66">
        <f>F66+0.2</f>
        <v>15.5</v>
      </c>
    </row>
    <row r="68" ht="12.75">
      <c r="A68" t="s">
        <v>81</v>
      </c>
    </row>
    <row r="69" spans="1:2" ht="12.75">
      <c r="A69" t="s">
        <v>82</v>
      </c>
      <c r="B69" t="s">
        <v>83</v>
      </c>
    </row>
    <row r="70" spans="1:2" ht="12.75">
      <c r="A70">
        <f>B61</f>
        <v>5</v>
      </c>
      <c r="B70">
        <f>D61</f>
        <v>0</v>
      </c>
    </row>
    <row r="71" spans="1:2" ht="12.75">
      <c r="A71">
        <f>A70+B8*COS(B13+PI())</f>
        <v>1.4644660940672614</v>
      </c>
      <c r="B71">
        <f>B8*SIN(B13+PI())</f>
        <v>-3.5355339059327373</v>
      </c>
    </row>
    <row r="72" spans="1:2" ht="12.75">
      <c r="A72" t="s">
        <v>84</v>
      </c>
      <c r="B72" t="s">
        <v>85</v>
      </c>
    </row>
    <row r="73" spans="1:2" ht="12.75">
      <c r="A73">
        <f>B62</f>
        <v>12</v>
      </c>
      <c r="B73">
        <f>D62</f>
        <v>0</v>
      </c>
    </row>
    <row r="74" spans="1:2" ht="12.75">
      <c r="A74">
        <f>A73-B9*D14</f>
        <v>9.878679656440358</v>
      </c>
      <c r="B74">
        <f>B73+B9*F14</f>
        <v>2.1213203435596424</v>
      </c>
    </row>
    <row r="75" spans="1:2" ht="12.75">
      <c r="A75" t="s">
        <v>87</v>
      </c>
      <c r="B75" t="s">
        <v>88</v>
      </c>
    </row>
    <row r="76" spans="1:2" ht="12.75">
      <c r="A76">
        <f>B57</f>
        <v>-1</v>
      </c>
      <c r="B76">
        <f>D57</f>
        <v>0</v>
      </c>
    </row>
    <row r="77" spans="1:2" ht="12.75">
      <c r="A77">
        <f>A76-F49*D15</f>
        <v>0.4142135623730947</v>
      </c>
      <c r="B77">
        <f>B76+F49*F15</f>
        <v>1.414213562373095</v>
      </c>
    </row>
    <row r="79" ht="12.75">
      <c r="A79" t="s">
        <v>26</v>
      </c>
    </row>
    <row r="80" spans="1:2" ht="12.75">
      <c r="A80">
        <f>B57+2*D15</f>
        <v>-2.414213562373095</v>
      </c>
      <c r="B80">
        <f>D57-2*F15</f>
        <v>-1.4142135623730951</v>
      </c>
    </row>
    <row r="82" ht="12.75">
      <c r="A82" t="s">
        <v>89</v>
      </c>
    </row>
    <row r="83" spans="1:2" ht="12.75">
      <c r="A83" t="s">
        <v>90</v>
      </c>
      <c r="B83" t="s">
        <v>91</v>
      </c>
    </row>
    <row r="84" spans="1:2" ht="12.75">
      <c r="A84">
        <f>A80-1</f>
        <v>-3.414213562373095</v>
      </c>
      <c r="B84">
        <f>B80</f>
        <v>-1.4142135623730951</v>
      </c>
    </row>
    <row r="85" spans="1:2" ht="12.75">
      <c r="A85">
        <f>A80+1</f>
        <v>-1.414213562373095</v>
      </c>
      <c r="B85">
        <f>B84</f>
        <v>-1.4142135623730951</v>
      </c>
    </row>
    <row r="86" ht="12.75">
      <c r="A86" t="s">
        <v>93</v>
      </c>
    </row>
    <row r="87" spans="1:3" ht="12.75">
      <c r="A87">
        <f>A84+0.5</f>
        <v>-2.914213562373095</v>
      </c>
      <c r="B87">
        <f>A87-0.3</f>
        <v>-3.2142135623730947</v>
      </c>
      <c r="C87">
        <f>B84</f>
        <v>-1.4142135623730951</v>
      </c>
    </row>
    <row r="88" spans="1:3" ht="12.75">
      <c r="A88">
        <f>A84+1</f>
        <v>-2.414213562373095</v>
      </c>
      <c r="B88">
        <f>A88-0.3</f>
        <v>-2.7142135623730947</v>
      </c>
      <c r="C88">
        <f>B80-1</f>
        <v>-2.414213562373095</v>
      </c>
    </row>
    <row r="89" spans="1:2" ht="12.75">
      <c r="A89">
        <f>A84+1.5</f>
        <v>-1.914213562373095</v>
      </c>
      <c r="B89">
        <f>A89-0.3</f>
        <v>-2.2142135623730947</v>
      </c>
    </row>
    <row r="90" spans="1:2" ht="12.75">
      <c r="A90">
        <f>A84+2</f>
        <v>-1.414213562373095</v>
      </c>
      <c r="B90">
        <f>A90-0.3</f>
        <v>-1.714213562373095</v>
      </c>
    </row>
    <row r="91" spans="1:2" ht="12.75">
      <c r="A91">
        <f>A84</f>
        <v>-3.414213562373095</v>
      </c>
      <c r="B91">
        <f>A91-0.3</f>
        <v>-3.7142135623730947</v>
      </c>
    </row>
    <row r="92" ht="12.75">
      <c r="A92" t="s">
        <v>94</v>
      </c>
    </row>
    <row r="93" spans="1:3" ht="12.75">
      <c r="A93" t="s">
        <v>95</v>
      </c>
      <c r="B93" t="s">
        <v>96</v>
      </c>
      <c r="C93" t="s">
        <v>97</v>
      </c>
    </row>
    <row r="94" spans="1:3" ht="12.75">
      <c r="A94">
        <f>B64-1</f>
        <v>21</v>
      </c>
      <c r="B94">
        <f>D64</f>
        <v>15</v>
      </c>
      <c r="C94">
        <f>A94-1</f>
        <v>20</v>
      </c>
    </row>
    <row r="95" spans="1:2" ht="12.75">
      <c r="A95">
        <f>A94</f>
        <v>21</v>
      </c>
      <c r="B95">
        <f>D64-1</f>
        <v>14</v>
      </c>
    </row>
    <row r="97" spans="1:2" ht="12.75">
      <c r="A97">
        <f>B94</f>
        <v>15</v>
      </c>
      <c r="B97">
        <f aca="true" t="shared" si="0" ref="B97:B102">A97-0.2</f>
        <v>14.8</v>
      </c>
    </row>
    <row r="98" spans="1:2" ht="12.75">
      <c r="A98">
        <f>A97-0.2</f>
        <v>14.8</v>
      </c>
      <c r="B98">
        <f t="shared" si="0"/>
        <v>14.600000000000001</v>
      </c>
    </row>
    <row r="99" spans="1:2" ht="12.75">
      <c r="A99">
        <f>A98-0.2</f>
        <v>14.600000000000001</v>
      </c>
      <c r="B99">
        <f t="shared" si="0"/>
        <v>14.400000000000002</v>
      </c>
    </row>
    <row r="100" spans="1:2" ht="12.75">
      <c r="A100">
        <f>A99-0.2</f>
        <v>14.400000000000002</v>
      </c>
      <c r="B100">
        <f t="shared" si="0"/>
        <v>14.200000000000003</v>
      </c>
    </row>
    <row r="101" spans="1:2" ht="12.75">
      <c r="A101">
        <f>A100-0.2</f>
        <v>14.200000000000003</v>
      </c>
      <c r="B101">
        <f t="shared" si="0"/>
        <v>14.000000000000004</v>
      </c>
    </row>
    <row r="102" spans="1:2" ht="12.75">
      <c r="A102">
        <f>A101-0.2</f>
        <v>14.000000000000004</v>
      </c>
      <c r="B102">
        <f t="shared" si="0"/>
        <v>13.800000000000004</v>
      </c>
    </row>
    <row r="104" spans="1:3" ht="12.75">
      <c r="A104">
        <f>B64+1</f>
        <v>23</v>
      </c>
      <c r="B104">
        <f>B94</f>
        <v>15</v>
      </c>
      <c r="C104">
        <f>A104+1</f>
        <v>24</v>
      </c>
    </row>
    <row r="105" spans="1:2" ht="12.75">
      <c r="A105">
        <f>A104</f>
        <v>23</v>
      </c>
      <c r="B105">
        <f>B95</f>
        <v>14</v>
      </c>
    </row>
    <row r="107" spans="1:2" ht="12.75">
      <c r="A107">
        <f>B104+0.2</f>
        <v>15.2</v>
      </c>
      <c r="B107">
        <f>A107-0.2</f>
        <v>15</v>
      </c>
    </row>
    <row r="108" spans="1:2" ht="12.75">
      <c r="A108">
        <f aca="true" t="shared" si="1" ref="A108:A113">A107-0.2</f>
        <v>15</v>
      </c>
      <c r="B108">
        <f>A108-0.2</f>
        <v>14.8</v>
      </c>
    </row>
    <row r="109" spans="1:2" ht="12.75">
      <c r="A109">
        <f t="shared" si="1"/>
        <v>14.8</v>
      </c>
      <c r="B109">
        <f>A109-0.2</f>
        <v>14.600000000000001</v>
      </c>
    </row>
    <row r="110" spans="1:2" ht="12.75">
      <c r="A110">
        <f t="shared" si="1"/>
        <v>14.600000000000001</v>
      </c>
      <c r="B110">
        <f>A110-0.2</f>
        <v>14.400000000000002</v>
      </c>
    </row>
    <row r="111" spans="1:2" ht="12.75">
      <c r="A111">
        <f t="shared" si="1"/>
        <v>14.400000000000002</v>
      </c>
      <c r="B111">
        <f>A111-0.2</f>
        <v>14.200000000000003</v>
      </c>
    </row>
    <row r="112" spans="1:2" ht="12.75">
      <c r="A112">
        <f t="shared" si="1"/>
        <v>14.200000000000003</v>
      </c>
      <c r="B112">
        <f>A112-0.2</f>
        <v>14.000000000000004</v>
      </c>
    </row>
    <row r="113" spans="1:2" ht="12.75">
      <c r="A113">
        <f t="shared" si="1"/>
        <v>14.000000000000004</v>
      </c>
      <c r="B113">
        <f>A113-0.2</f>
        <v>13.800000000000004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2009-11-18T06:11:45Z</dcterms:modified>
  <cp:category/>
  <cp:version/>
  <cp:contentType/>
  <cp:contentStatus/>
</cp:coreProperties>
</file>