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<sst xmlns="http://schemas.openxmlformats.org/spreadsheetml/2006/main" count="77" uniqueCount="71">
  <si>
    <t>Задание Д1 Дифференциальные уравнения движения материальной точки</t>
  </si>
  <si>
    <t>Подготовил Бармин Дмитрий Валерьевич</t>
  </si>
  <si>
    <t>Проверил Алюшин Юрий Алексеевич</t>
  </si>
  <si>
    <t>Вариант 1</t>
  </si>
  <si>
    <t>Данные</t>
  </si>
  <si>
    <t>α(град.)=</t>
  </si>
  <si>
    <t>α(рад.)=</t>
  </si>
  <si>
    <t>β(град.)=</t>
  </si>
  <si>
    <t>β(рад.)=</t>
  </si>
  <si>
    <t>Va=</t>
  </si>
  <si>
    <t>l=</t>
  </si>
  <si>
    <t>μ=</t>
  </si>
  <si>
    <t>Участок АВ</t>
  </si>
  <si>
    <t>Проекция на ось У:</t>
  </si>
  <si>
    <t>Проекция на ось X:</t>
  </si>
  <si>
    <t>ma*cos(α)=N*sin(α)-μN*cos(α)</t>
  </si>
  <si>
    <t>ma*sin(α)=mg-μN*sin(α)-N*cos(α)</t>
  </si>
  <si>
    <t>Выразим N:</t>
  </si>
  <si>
    <t>N=ma*cos(α)/(sin(α)-μ*cos(α))</t>
  </si>
  <si>
    <t>a=g*(sin(α)-μ*cos(α))</t>
  </si>
  <si>
    <t>Проинтегрируем и найдем V и x</t>
  </si>
  <si>
    <t>V=g*(sin(α)-μ*cos(α))*t+C1</t>
  </si>
  <si>
    <t>x=(g*(sin(α)-μ*cos(α))*t^2)/2+C1*t+C2</t>
  </si>
  <si>
    <t>Подставив начальные данные найдем константы С1 и С2</t>
  </si>
  <si>
    <t>C1=Va-g*(sin(α)-μ*cos(α))*t0</t>
  </si>
  <si>
    <t>C2=x0-(g*(sin(α)-μ*cos(α))*t0^2)/2-C1*t0</t>
  </si>
  <si>
    <t>x0=l*cos(α)</t>
  </si>
  <si>
    <t>t0=0</t>
  </si>
  <si>
    <t>g=</t>
  </si>
  <si>
    <t>C1=</t>
  </si>
  <si>
    <t>C2=</t>
  </si>
  <si>
    <t>Из уравнения для х найдем время движения</t>
  </si>
  <si>
    <t>t=2*C2/(g*(sin(α)-μ*cos(α)))</t>
  </si>
  <si>
    <t>t=</t>
  </si>
  <si>
    <r>
      <t xml:space="preserve">Нийти h и </t>
    </r>
    <r>
      <rPr>
        <sz val="10"/>
        <rFont val="Arial Cyr"/>
        <family val="0"/>
      </rPr>
      <t>t</t>
    </r>
  </si>
  <si>
    <t>Скорость в точке В</t>
  </si>
  <si>
    <t>Vb=</t>
  </si>
  <si>
    <t>Участок BC</t>
  </si>
  <si>
    <t>Найдем а:</t>
  </si>
  <si>
    <t>ma(x)=0</t>
  </si>
  <si>
    <t>ma(y)=mg</t>
  </si>
  <si>
    <t>x0=0</t>
  </si>
  <si>
    <t>y0=0</t>
  </si>
  <si>
    <t>V0(x)=Vb*cos(α)</t>
  </si>
  <si>
    <t>V0(y)=Vb*sin(α)</t>
  </si>
  <si>
    <t>Проинтегрируем полученные результаты:</t>
  </si>
  <si>
    <t>V0(x)=C3</t>
  </si>
  <si>
    <t>x=Vb*t+C5</t>
  </si>
  <si>
    <t>V0(y)=gt+C4</t>
  </si>
  <si>
    <t>y=(gt^2)/2+C4*t+C6</t>
  </si>
  <si>
    <t>При t=0</t>
  </si>
  <si>
    <t>C3=Vb*cos(α)</t>
  </si>
  <si>
    <t>C5=0</t>
  </si>
  <si>
    <t>C4=Vb*sin(α)</t>
  </si>
  <si>
    <t>C6=0</t>
  </si>
  <si>
    <t>Отсюда получим:</t>
  </si>
  <si>
    <t>x=Vb*t*cos(α)</t>
  </si>
  <si>
    <t>y=(g*t^2)/2+Vb*t*sin(α)</t>
  </si>
  <si>
    <t>Уравнение движения:</t>
  </si>
  <si>
    <t>y=(g*x^2)/(2*Vb^2*(cos(α))^2)+x*tg(α)</t>
  </si>
  <si>
    <t>Найдем высоту h</t>
  </si>
  <si>
    <t>h=2*Vb*(sin(α))^2*(1-tg(α)*ctg(β))/(g*(ctg(β))^2)</t>
  </si>
  <si>
    <t>h=</t>
  </si>
  <si>
    <t>x=</t>
  </si>
  <si>
    <t>y=</t>
  </si>
  <si>
    <t>1-й участок АВ</t>
  </si>
  <si>
    <t>Траектория на участке АВ</t>
  </si>
  <si>
    <t>delta(t)=</t>
  </si>
  <si>
    <t>tmax=</t>
  </si>
  <si>
    <t>dt=</t>
  </si>
  <si>
    <t>2-й участок ВС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</si>
</sst>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sz val="10"/>
      <name val="Arial Cyr"/>
      <family val="0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1" fillId="4" borderId="0" xfId="0" applyFont="1" applyFill="1" applyAlignment="1">
      <alignment/>
    </xf>
    <xf numFmtId="0" fontId="0" fillId="5" borderId="0" xfId="0" applyFill="1" applyAlignment="1">
      <alignment/>
    </xf>
    <xf numFmtId="0" fontId="1" fillId="5" borderId="0" xfId="0" applyFont="1" applyFill="1" applyAlignment="1">
      <alignment/>
    </xf>
    <xf numFmtId="0" fontId="0" fillId="6" borderId="0" xfId="0" applyFill="1" applyAlignment="1">
      <alignment/>
    </xf>
    <xf numFmtId="0" fontId="2" fillId="4" borderId="0" xfId="0" applyFont="1" applyFill="1" applyAlignment="1">
      <alignment/>
    </xf>
    <xf numFmtId="0" fontId="2" fillId="6" borderId="0" xfId="0" applyFont="1" applyFill="1" applyAlignment="1">
      <alignment/>
    </xf>
    <xf numFmtId="0" fontId="2" fillId="5" borderId="0" xfId="0" applyFont="1" applyFill="1" applyAlignment="1">
      <alignment/>
    </xf>
    <xf numFmtId="0" fontId="0" fillId="4" borderId="0" xfId="0" applyNumberForma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Лист3!$A$79</c:f>
              <c:strCache>
                <c:ptCount val="1"/>
                <c:pt idx="0">
                  <c:v>y=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Лист3!$B$78:$DG$78</c:f>
              <c:numCache>
                <c:ptCount val="110"/>
                <c:pt idx="0">
                  <c:v>8.660254037844387</c:v>
                </c:pt>
                <c:pt idx="1">
                  <c:v>8.524937568503068</c:v>
                </c:pt>
                <c:pt idx="2">
                  <c:v>8.118988160479113</c:v>
                </c:pt>
                <c:pt idx="3">
                  <c:v>7.44240581377252</c:v>
                </c:pt>
                <c:pt idx="4">
                  <c:v>6.49519052838329</c:v>
                </c:pt>
                <c:pt idx="5">
                  <c:v>5.277342304311423</c:v>
                </c:pt>
                <c:pt idx="6">
                  <c:v>3.7888611415569198</c:v>
                </c:pt>
                <c:pt idx="7">
                  <c:v>2.029747040119778</c:v>
                </c:pt>
                <c:pt idx="8">
                  <c:v>0</c:v>
                </c:pt>
                <c:pt idx="9">
                  <c:v>0</c:v>
                </c:pt>
                <c:pt idx="10">
                  <c:v>-0.204246824526945</c:v>
                </c:pt>
                <c:pt idx="11">
                  <c:v>-0.40849364905389</c:v>
                </c:pt>
                <c:pt idx="12">
                  <c:v>-0.612740473580835</c:v>
                </c:pt>
                <c:pt idx="13">
                  <c:v>-0.81698729810778</c:v>
                </c:pt>
                <c:pt idx="14">
                  <c:v>-1.021234122634725</c:v>
                </c:pt>
                <c:pt idx="15">
                  <c:v>-1.2254809471616699</c:v>
                </c:pt>
                <c:pt idx="16">
                  <c:v>-1.429727771688615</c:v>
                </c:pt>
                <c:pt idx="17">
                  <c:v>-1.63397459621556</c:v>
                </c:pt>
                <c:pt idx="18">
                  <c:v>-1.8382214207425052</c:v>
                </c:pt>
                <c:pt idx="19">
                  <c:v>-2.04246824526945</c:v>
                </c:pt>
                <c:pt idx="20">
                  <c:v>-2.246715069796395</c:v>
                </c:pt>
                <c:pt idx="21">
                  <c:v>-2.4509618943233398</c:v>
                </c:pt>
                <c:pt idx="22">
                  <c:v>-2.655208718850285</c:v>
                </c:pt>
                <c:pt idx="23">
                  <c:v>-2.85945554337723</c:v>
                </c:pt>
                <c:pt idx="24">
                  <c:v>-3.063702367904175</c:v>
                </c:pt>
                <c:pt idx="25">
                  <c:v>-3.26794919243112</c:v>
                </c:pt>
              </c:numCache>
            </c:numRef>
          </c:xVal>
          <c:yVal>
            <c:numRef>
              <c:f>Лист3!$B$79:$DG$79</c:f>
              <c:numCache>
                <c:ptCount val="110"/>
                <c:pt idx="0">
                  <c:v>5</c:v>
                </c:pt>
                <c:pt idx="1">
                  <c:v>4.921875</c:v>
                </c:pt>
                <c:pt idx="2">
                  <c:v>4.6875</c:v>
                </c:pt>
                <c:pt idx="3">
                  <c:v>4.296875</c:v>
                </c:pt>
                <c:pt idx="4">
                  <c:v>3.75</c:v>
                </c:pt>
                <c:pt idx="5">
                  <c:v>3.046875</c:v>
                </c:pt>
                <c:pt idx="6">
                  <c:v>2.1875000000000004</c:v>
                </c:pt>
                <c:pt idx="7">
                  <c:v>1.171875</c:v>
                </c:pt>
                <c:pt idx="8">
                  <c:v>0</c:v>
                </c:pt>
                <c:pt idx="9">
                  <c:v>0</c:v>
                </c:pt>
                <c:pt idx="10">
                  <c:v>-0.12283537408516453</c:v>
                </c:pt>
                <c:pt idx="11">
                  <c:v>-0.2554975780971422</c:v>
                </c:pt>
                <c:pt idx="12">
                  <c:v>-0.397986612035933</c:v>
                </c:pt>
                <c:pt idx="13">
                  <c:v>-0.550302475901537</c:v>
                </c:pt>
                <c:pt idx="14">
                  <c:v>-0.7124451696939541</c:v>
                </c:pt>
                <c:pt idx="15">
                  <c:v>-0.8844146934131842</c:v>
                </c:pt>
                <c:pt idx="16">
                  <c:v>-1.0662110470592276</c:v>
                </c:pt>
                <c:pt idx="17">
                  <c:v>-1.2578342306320844</c:v>
                </c:pt>
                <c:pt idx="18">
                  <c:v>-1.4592842441317542</c:v>
                </c:pt>
                <c:pt idx="19">
                  <c:v>-1.670561087558237</c:v>
                </c:pt>
                <c:pt idx="20">
                  <c:v>-1.891664760911533</c:v>
                </c:pt>
                <c:pt idx="21">
                  <c:v>-2.1225952641916424</c:v>
                </c:pt>
                <c:pt idx="22">
                  <c:v>-2.3633525973985643</c:v>
                </c:pt>
                <c:pt idx="23">
                  <c:v>-2.6139367605323</c:v>
                </c:pt>
                <c:pt idx="24">
                  <c:v>-2.8743477535928488</c:v>
                </c:pt>
                <c:pt idx="25">
                  <c:v>-3.1445855765802113</c:v>
                </c:pt>
              </c:numCache>
            </c:numRef>
          </c:yVal>
          <c:smooth val="1"/>
        </c:ser>
        <c:axId val="40106986"/>
        <c:axId val="25418555"/>
      </c:scatterChart>
      <c:valAx>
        <c:axId val="40106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418555"/>
        <c:crosses val="autoZero"/>
        <c:crossBetween val="midCat"/>
        <c:dispUnits/>
      </c:valAx>
      <c:valAx>
        <c:axId val="254185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1069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51</xdr:row>
      <xdr:rowOff>95250</xdr:rowOff>
    </xdr:from>
    <xdr:to>
      <xdr:col>19</xdr:col>
      <xdr:colOff>438150</xdr:colOff>
      <xdr:row>74</xdr:row>
      <xdr:rowOff>142875</xdr:rowOff>
    </xdr:to>
    <xdr:graphicFrame>
      <xdr:nvGraphicFramePr>
        <xdr:cNvPr id="1" name="Chart 3"/>
        <xdr:cNvGraphicFramePr/>
      </xdr:nvGraphicFramePr>
      <xdr:xfrm>
        <a:off x="6267450" y="8353425"/>
        <a:ext cx="588645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85725</xdr:colOff>
      <xdr:row>42</xdr:row>
      <xdr:rowOff>0</xdr:rowOff>
    </xdr:from>
    <xdr:to>
      <xdr:col>9</xdr:col>
      <xdr:colOff>209550</xdr:colOff>
      <xdr:row>48</xdr:row>
      <xdr:rowOff>38100</xdr:rowOff>
    </xdr:to>
    <xdr:sp>
      <xdr:nvSpPr>
        <xdr:cNvPr id="2" name="Line 4"/>
        <xdr:cNvSpPr>
          <a:spLocks/>
        </xdr:cNvSpPr>
      </xdr:nvSpPr>
      <xdr:spPr>
        <a:xfrm flipH="1">
          <a:off x="4486275" y="6800850"/>
          <a:ext cx="1343025" cy="10096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48</xdr:row>
      <xdr:rowOff>28575</xdr:rowOff>
    </xdr:from>
    <xdr:to>
      <xdr:col>7</xdr:col>
      <xdr:colOff>85725</xdr:colOff>
      <xdr:row>56</xdr:row>
      <xdr:rowOff>152400</xdr:rowOff>
    </xdr:to>
    <xdr:sp>
      <xdr:nvSpPr>
        <xdr:cNvPr id="3" name="Line 5"/>
        <xdr:cNvSpPr>
          <a:spLocks/>
        </xdr:cNvSpPr>
      </xdr:nvSpPr>
      <xdr:spPr>
        <a:xfrm flipH="1">
          <a:off x="3762375" y="7800975"/>
          <a:ext cx="723900" cy="14192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42</xdr:row>
      <xdr:rowOff>19050</xdr:rowOff>
    </xdr:from>
    <xdr:to>
      <xdr:col>9</xdr:col>
      <xdr:colOff>200025</xdr:colOff>
      <xdr:row>43</xdr:row>
      <xdr:rowOff>47625</xdr:rowOff>
    </xdr:to>
    <xdr:sp>
      <xdr:nvSpPr>
        <xdr:cNvPr id="4" name="Line 6"/>
        <xdr:cNvSpPr>
          <a:spLocks/>
        </xdr:cNvSpPr>
      </xdr:nvSpPr>
      <xdr:spPr>
        <a:xfrm flipH="1">
          <a:off x="5705475" y="6819900"/>
          <a:ext cx="1143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485775</xdr:colOff>
      <xdr:row>43</xdr:row>
      <xdr:rowOff>9525</xdr:rowOff>
    </xdr:from>
    <xdr:to>
      <xdr:col>8</xdr:col>
      <xdr:colOff>600075</xdr:colOff>
      <xdr:row>44</xdr:row>
      <xdr:rowOff>38100</xdr:rowOff>
    </xdr:to>
    <xdr:sp>
      <xdr:nvSpPr>
        <xdr:cNvPr id="5" name="Line 7"/>
        <xdr:cNvSpPr>
          <a:spLocks/>
        </xdr:cNvSpPr>
      </xdr:nvSpPr>
      <xdr:spPr>
        <a:xfrm flipH="1">
          <a:off x="5495925" y="6972300"/>
          <a:ext cx="1143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257175</xdr:colOff>
      <xdr:row>44</xdr:row>
      <xdr:rowOff>0</xdr:rowOff>
    </xdr:from>
    <xdr:to>
      <xdr:col>8</xdr:col>
      <xdr:colOff>371475</xdr:colOff>
      <xdr:row>45</xdr:row>
      <xdr:rowOff>28575</xdr:rowOff>
    </xdr:to>
    <xdr:sp>
      <xdr:nvSpPr>
        <xdr:cNvPr id="6" name="Line 8"/>
        <xdr:cNvSpPr>
          <a:spLocks/>
        </xdr:cNvSpPr>
      </xdr:nvSpPr>
      <xdr:spPr>
        <a:xfrm flipH="1">
          <a:off x="5267325" y="7124700"/>
          <a:ext cx="1143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44</xdr:row>
      <xdr:rowOff>152400</xdr:rowOff>
    </xdr:from>
    <xdr:to>
      <xdr:col>8</xdr:col>
      <xdr:colOff>180975</xdr:colOff>
      <xdr:row>46</xdr:row>
      <xdr:rowOff>19050</xdr:rowOff>
    </xdr:to>
    <xdr:sp>
      <xdr:nvSpPr>
        <xdr:cNvPr id="7" name="Line 9"/>
        <xdr:cNvSpPr>
          <a:spLocks/>
        </xdr:cNvSpPr>
      </xdr:nvSpPr>
      <xdr:spPr>
        <a:xfrm flipH="1">
          <a:off x="5076825" y="7277100"/>
          <a:ext cx="1143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476250</xdr:colOff>
      <xdr:row>45</xdr:row>
      <xdr:rowOff>142875</xdr:rowOff>
    </xdr:from>
    <xdr:to>
      <xdr:col>7</xdr:col>
      <xdr:colOff>590550</xdr:colOff>
      <xdr:row>47</xdr:row>
      <xdr:rowOff>9525</xdr:rowOff>
    </xdr:to>
    <xdr:sp>
      <xdr:nvSpPr>
        <xdr:cNvPr id="8" name="Line 10"/>
        <xdr:cNvSpPr>
          <a:spLocks/>
        </xdr:cNvSpPr>
      </xdr:nvSpPr>
      <xdr:spPr>
        <a:xfrm flipH="1">
          <a:off x="4876800" y="7429500"/>
          <a:ext cx="1143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46</xdr:row>
      <xdr:rowOff>133350</xdr:rowOff>
    </xdr:from>
    <xdr:to>
      <xdr:col>7</xdr:col>
      <xdr:colOff>390525</xdr:colOff>
      <xdr:row>48</xdr:row>
      <xdr:rowOff>0</xdr:rowOff>
    </xdr:to>
    <xdr:sp>
      <xdr:nvSpPr>
        <xdr:cNvPr id="9" name="Line 11"/>
        <xdr:cNvSpPr>
          <a:spLocks/>
        </xdr:cNvSpPr>
      </xdr:nvSpPr>
      <xdr:spPr>
        <a:xfrm flipH="1">
          <a:off x="4676775" y="7581900"/>
          <a:ext cx="1143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47</xdr:row>
      <xdr:rowOff>123825</xdr:rowOff>
    </xdr:from>
    <xdr:to>
      <xdr:col>7</xdr:col>
      <xdr:colOff>209550</xdr:colOff>
      <xdr:row>48</xdr:row>
      <xdr:rowOff>152400</xdr:rowOff>
    </xdr:to>
    <xdr:sp>
      <xdr:nvSpPr>
        <xdr:cNvPr id="10" name="Line 12"/>
        <xdr:cNvSpPr>
          <a:spLocks/>
        </xdr:cNvSpPr>
      </xdr:nvSpPr>
      <xdr:spPr>
        <a:xfrm flipH="1">
          <a:off x="4495800" y="7734300"/>
          <a:ext cx="1143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628650</xdr:colOff>
      <xdr:row>48</xdr:row>
      <xdr:rowOff>152400</xdr:rowOff>
    </xdr:from>
    <xdr:to>
      <xdr:col>7</xdr:col>
      <xdr:colOff>85725</xdr:colOff>
      <xdr:row>49</xdr:row>
      <xdr:rowOff>142875</xdr:rowOff>
    </xdr:to>
    <xdr:sp>
      <xdr:nvSpPr>
        <xdr:cNvPr id="11" name="Line 13"/>
        <xdr:cNvSpPr>
          <a:spLocks/>
        </xdr:cNvSpPr>
      </xdr:nvSpPr>
      <xdr:spPr>
        <a:xfrm flipH="1">
          <a:off x="4352925" y="7924800"/>
          <a:ext cx="1333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476250</xdr:colOff>
      <xdr:row>48</xdr:row>
      <xdr:rowOff>28575</xdr:rowOff>
    </xdr:from>
    <xdr:to>
      <xdr:col>7</xdr:col>
      <xdr:colOff>95250</xdr:colOff>
      <xdr:row>49</xdr:row>
      <xdr:rowOff>85725</xdr:rowOff>
    </xdr:to>
    <xdr:sp>
      <xdr:nvSpPr>
        <xdr:cNvPr id="12" name="Line 23"/>
        <xdr:cNvSpPr>
          <a:spLocks/>
        </xdr:cNvSpPr>
      </xdr:nvSpPr>
      <xdr:spPr>
        <a:xfrm flipH="1">
          <a:off x="4200525" y="7800975"/>
          <a:ext cx="295275" cy="2190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495300</xdr:colOff>
      <xdr:row>44</xdr:row>
      <xdr:rowOff>123825</xdr:rowOff>
    </xdr:from>
    <xdr:to>
      <xdr:col>8</xdr:col>
      <xdr:colOff>19050</xdr:colOff>
      <xdr:row>45</xdr:row>
      <xdr:rowOff>95250</xdr:rowOff>
    </xdr:to>
    <xdr:sp>
      <xdr:nvSpPr>
        <xdr:cNvPr id="13" name="Line 24"/>
        <xdr:cNvSpPr>
          <a:spLocks/>
        </xdr:cNvSpPr>
      </xdr:nvSpPr>
      <xdr:spPr>
        <a:xfrm>
          <a:off x="4895850" y="7248525"/>
          <a:ext cx="1333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43</xdr:row>
      <xdr:rowOff>114300</xdr:rowOff>
    </xdr:from>
    <xdr:to>
      <xdr:col>8</xdr:col>
      <xdr:colOff>228600</xdr:colOff>
      <xdr:row>44</xdr:row>
      <xdr:rowOff>85725</xdr:rowOff>
    </xdr:to>
    <xdr:sp>
      <xdr:nvSpPr>
        <xdr:cNvPr id="14" name="Line 25"/>
        <xdr:cNvSpPr>
          <a:spLocks/>
        </xdr:cNvSpPr>
      </xdr:nvSpPr>
      <xdr:spPr>
        <a:xfrm>
          <a:off x="5124450" y="7077075"/>
          <a:ext cx="1143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485775</xdr:colOff>
      <xdr:row>43</xdr:row>
      <xdr:rowOff>104775</xdr:rowOff>
    </xdr:from>
    <xdr:to>
      <xdr:col>8</xdr:col>
      <xdr:colOff>104775</xdr:colOff>
      <xdr:row>44</xdr:row>
      <xdr:rowOff>123825</xdr:rowOff>
    </xdr:to>
    <xdr:sp>
      <xdr:nvSpPr>
        <xdr:cNvPr id="15" name="Line 26"/>
        <xdr:cNvSpPr>
          <a:spLocks/>
        </xdr:cNvSpPr>
      </xdr:nvSpPr>
      <xdr:spPr>
        <a:xfrm flipV="1">
          <a:off x="4886325" y="7067550"/>
          <a:ext cx="2286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42</xdr:row>
      <xdr:rowOff>9525</xdr:rowOff>
    </xdr:from>
    <xdr:to>
      <xdr:col>7</xdr:col>
      <xdr:colOff>76200</xdr:colOff>
      <xdr:row>48</xdr:row>
      <xdr:rowOff>19050</xdr:rowOff>
    </xdr:to>
    <xdr:sp>
      <xdr:nvSpPr>
        <xdr:cNvPr id="16" name="Line 28"/>
        <xdr:cNvSpPr>
          <a:spLocks/>
        </xdr:cNvSpPr>
      </xdr:nvSpPr>
      <xdr:spPr>
        <a:xfrm flipV="1">
          <a:off x="4476750" y="6810375"/>
          <a:ext cx="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48</xdr:row>
      <xdr:rowOff>19050</xdr:rowOff>
    </xdr:from>
    <xdr:to>
      <xdr:col>9</xdr:col>
      <xdr:colOff>514350</xdr:colOff>
      <xdr:row>48</xdr:row>
      <xdr:rowOff>19050</xdr:rowOff>
    </xdr:to>
    <xdr:sp>
      <xdr:nvSpPr>
        <xdr:cNvPr id="17" name="Line 29"/>
        <xdr:cNvSpPr>
          <a:spLocks/>
        </xdr:cNvSpPr>
      </xdr:nvSpPr>
      <xdr:spPr>
        <a:xfrm>
          <a:off x="4476750" y="7791450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56</xdr:row>
      <xdr:rowOff>142875</xdr:rowOff>
    </xdr:from>
    <xdr:to>
      <xdr:col>8</xdr:col>
      <xdr:colOff>428625</xdr:colOff>
      <xdr:row>56</xdr:row>
      <xdr:rowOff>142875</xdr:rowOff>
    </xdr:to>
    <xdr:sp>
      <xdr:nvSpPr>
        <xdr:cNvPr id="18" name="Line 30"/>
        <xdr:cNvSpPr>
          <a:spLocks/>
        </xdr:cNvSpPr>
      </xdr:nvSpPr>
      <xdr:spPr>
        <a:xfrm>
          <a:off x="3752850" y="9210675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219075</xdr:colOff>
      <xdr:row>48</xdr:row>
      <xdr:rowOff>19050</xdr:rowOff>
    </xdr:from>
    <xdr:to>
      <xdr:col>8</xdr:col>
      <xdr:colOff>219075</xdr:colOff>
      <xdr:row>56</xdr:row>
      <xdr:rowOff>142875</xdr:rowOff>
    </xdr:to>
    <xdr:sp>
      <xdr:nvSpPr>
        <xdr:cNvPr id="19" name="Line 31"/>
        <xdr:cNvSpPr>
          <a:spLocks/>
        </xdr:cNvSpPr>
      </xdr:nvSpPr>
      <xdr:spPr>
        <a:xfrm>
          <a:off x="5229225" y="7791450"/>
          <a:ext cx="0" cy="14192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46</xdr:row>
      <xdr:rowOff>47625</xdr:rowOff>
    </xdr:from>
    <xdr:to>
      <xdr:col>7</xdr:col>
      <xdr:colOff>85725</xdr:colOff>
      <xdr:row>48</xdr:row>
      <xdr:rowOff>19050</xdr:rowOff>
    </xdr:to>
    <xdr:sp>
      <xdr:nvSpPr>
        <xdr:cNvPr id="20" name="Line 32"/>
        <xdr:cNvSpPr>
          <a:spLocks/>
        </xdr:cNvSpPr>
      </xdr:nvSpPr>
      <xdr:spPr>
        <a:xfrm flipH="1" flipV="1">
          <a:off x="4238625" y="7496175"/>
          <a:ext cx="2476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552450</xdr:colOff>
      <xdr:row>40</xdr:row>
      <xdr:rowOff>57150</xdr:rowOff>
    </xdr:from>
    <xdr:to>
      <xdr:col>9</xdr:col>
      <xdr:colOff>200025</xdr:colOff>
      <xdr:row>41</xdr:row>
      <xdr:rowOff>152400</xdr:rowOff>
    </xdr:to>
    <xdr:sp>
      <xdr:nvSpPr>
        <xdr:cNvPr id="21" name="Line 33"/>
        <xdr:cNvSpPr>
          <a:spLocks/>
        </xdr:cNvSpPr>
      </xdr:nvSpPr>
      <xdr:spPr>
        <a:xfrm flipH="1" flipV="1">
          <a:off x="5562600" y="6534150"/>
          <a:ext cx="25717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571500</xdr:colOff>
      <xdr:row>40</xdr:row>
      <xdr:rowOff>114300</xdr:rowOff>
    </xdr:from>
    <xdr:to>
      <xdr:col>9</xdr:col>
      <xdr:colOff>0</xdr:colOff>
      <xdr:row>46</xdr:row>
      <xdr:rowOff>104775</xdr:rowOff>
    </xdr:to>
    <xdr:sp>
      <xdr:nvSpPr>
        <xdr:cNvPr id="22" name="Line 34"/>
        <xdr:cNvSpPr>
          <a:spLocks/>
        </xdr:cNvSpPr>
      </xdr:nvSpPr>
      <xdr:spPr>
        <a:xfrm flipV="1">
          <a:off x="4295775" y="6591300"/>
          <a:ext cx="1323975" cy="9620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47</xdr:row>
      <xdr:rowOff>9525</xdr:rowOff>
    </xdr:from>
    <xdr:to>
      <xdr:col>7</xdr:col>
      <xdr:colOff>476250</xdr:colOff>
      <xdr:row>48</xdr:row>
      <xdr:rowOff>123825</xdr:rowOff>
    </xdr:to>
    <xdr:sp>
      <xdr:nvSpPr>
        <xdr:cNvPr id="23" name="Arc 35"/>
        <xdr:cNvSpPr>
          <a:spLocks/>
        </xdr:cNvSpPr>
      </xdr:nvSpPr>
      <xdr:spPr>
        <a:xfrm rot="6294924" flipH="1">
          <a:off x="4724400" y="7620000"/>
          <a:ext cx="152400" cy="276225"/>
        </a:xfrm>
        <a:prstGeom prst="arc">
          <a:avLst>
            <a:gd name="adj1" fmla="val -18516476"/>
            <a:gd name="adj2" fmla="val 37347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56</xdr:row>
      <xdr:rowOff>0</xdr:rowOff>
    </xdr:from>
    <xdr:to>
      <xdr:col>6</xdr:col>
      <xdr:colOff>238125</xdr:colOff>
      <xdr:row>57</xdr:row>
      <xdr:rowOff>114300</xdr:rowOff>
    </xdr:to>
    <xdr:sp>
      <xdr:nvSpPr>
        <xdr:cNvPr id="24" name="Arc 36"/>
        <xdr:cNvSpPr>
          <a:spLocks/>
        </xdr:cNvSpPr>
      </xdr:nvSpPr>
      <xdr:spPr>
        <a:xfrm rot="6294924" flipH="1">
          <a:off x="3810000" y="9067800"/>
          <a:ext cx="152400" cy="276225"/>
        </a:xfrm>
        <a:prstGeom prst="arc">
          <a:avLst>
            <a:gd name="adj1" fmla="val -18516476"/>
            <a:gd name="adj2" fmla="val 37347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48</xdr:row>
      <xdr:rowOff>9525</xdr:rowOff>
    </xdr:from>
    <xdr:to>
      <xdr:col>7</xdr:col>
      <xdr:colOff>428625</xdr:colOff>
      <xdr:row>57</xdr:row>
      <xdr:rowOff>104775</xdr:rowOff>
    </xdr:to>
    <xdr:sp>
      <xdr:nvSpPr>
        <xdr:cNvPr id="25" name="Arc 37"/>
        <xdr:cNvSpPr>
          <a:spLocks/>
        </xdr:cNvSpPr>
      </xdr:nvSpPr>
      <xdr:spPr>
        <a:xfrm rot="417703" flipH="1">
          <a:off x="3848100" y="7781925"/>
          <a:ext cx="981075" cy="1552575"/>
        </a:xfrm>
        <a:prstGeom prst="arc">
          <a:avLst>
            <a:gd name="adj1" fmla="val -18516476"/>
            <a:gd name="adj2" fmla="val 89861"/>
            <a:gd name="adj3" fmla="val 37347"/>
          </a:avLst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304800</xdr:colOff>
      <xdr:row>40</xdr:row>
      <xdr:rowOff>152400</xdr:rowOff>
    </xdr:from>
    <xdr:to>
      <xdr:col>9</xdr:col>
      <xdr:colOff>476250</xdr:colOff>
      <xdr:row>42</xdr:row>
      <xdr:rowOff>9525</xdr:rowOff>
    </xdr:to>
    <xdr:sp>
      <xdr:nvSpPr>
        <xdr:cNvPr id="26" name="TextBox 38"/>
        <xdr:cNvSpPr txBox="1">
          <a:spLocks noChangeArrowheads="1"/>
        </xdr:cNvSpPr>
      </xdr:nvSpPr>
      <xdr:spPr>
        <a:xfrm>
          <a:off x="5924550" y="6629400"/>
          <a:ext cx="1714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А</a:t>
          </a:r>
        </a:p>
      </xdr:txBody>
    </xdr:sp>
    <xdr:clientData/>
  </xdr:twoCellAnchor>
  <xdr:twoCellAnchor>
    <xdr:from>
      <xdr:col>7</xdr:col>
      <xdr:colOff>190500</xdr:colOff>
      <xdr:row>48</xdr:row>
      <xdr:rowOff>66675</xdr:rowOff>
    </xdr:from>
    <xdr:to>
      <xdr:col>7</xdr:col>
      <xdr:colOff>371475</xdr:colOff>
      <xdr:row>49</xdr:row>
      <xdr:rowOff>104775</xdr:rowOff>
    </xdr:to>
    <xdr:sp>
      <xdr:nvSpPr>
        <xdr:cNvPr id="27" name="TextBox 39"/>
        <xdr:cNvSpPr txBox="1">
          <a:spLocks noChangeArrowheads="1"/>
        </xdr:cNvSpPr>
      </xdr:nvSpPr>
      <xdr:spPr>
        <a:xfrm>
          <a:off x="4591050" y="7839075"/>
          <a:ext cx="1809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В</a:t>
          </a:r>
        </a:p>
      </xdr:txBody>
    </xdr:sp>
    <xdr:clientData/>
  </xdr:twoCellAnchor>
  <xdr:twoCellAnchor>
    <xdr:from>
      <xdr:col>5</xdr:col>
      <xdr:colOff>419100</xdr:colOff>
      <xdr:row>56</xdr:row>
      <xdr:rowOff>0</xdr:rowOff>
    </xdr:from>
    <xdr:to>
      <xdr:col>5</xdr:col>
      <xdr:colOff>561975</xdr:colOff>
      <xdr:row>57</xdr:row>
      <xdr:rowOff>0</xdr:rowOff>
    </xdr:to>
    <xdr:sp>
      <xdr:nvSpPr>
        <xdr:cNvPr id="28" name="TextBox 40"/>
        <xdr:cNvSpPr txBox="1">
          <a:spLocks noChangeArrowheads="1"/>
        </xdr:cNvSpPr>
      </xdr:nvSpPr>
      <xdr:spPr>
        <a:xfrm>
          <a:off x="3533775" y="9067800"/>
          <a:ext cx="1428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С</a:t>
          </a:r>
        </a:p>
      </xdr:txBody>
    </xdr:sp>
    <xdr:clientData/>
  </xdr:twoCellAnchor>
  <xdr:twoCellAnchor>
    <xdr:from>
      <xdr:col>8</xdr:col>
      <xdr:colOff>314325</xdr:colOff>
      <xdr:row>52</xdr:row>
      <xdr:rowOff>28575</xdr:rowOff>
    </xdr:from>
    <xdr:to>
      <xdr:col>8</xdr:col>
      <xdr:colOff>457200</xdr:colOff>
      <xdr:row>53</xdr:row>
      <xdr:rowOff>38100</xdr:rowOff>
    </xdr:to>
    <xdr:sp>
      <xdr:nvSpPr>
        <xdr:cNvPr id="29" name="TextBox 41"/>
        <xdr:cNvSpPr txBox="1">
          <a:spLocks noChangeArrowheads="1"/>
        </xdr:cNvSpPr>
      </xdr:nvSpPr>
      <xdr:spPr>
        <a:xfrm>
          <a:off x="5324475" y="8448675"/>
          <a:ext cx="1428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>
    <xdr:from>
      <xdr:col>7</xdr:col>
      <xdr:colOff>285750</xdr:colOff>
      <xdr:row>42</xdr:row>
      <xdr:rowOff>57150</xdr:rowOff>
    </xdr:from>
    <xdr:to>
      <xdr:col>7</xdr:col>
      <xdr:colOff>447675</xdr:colOff>
      <xdr:row>43</xdr:row>
      <xdr:rowOff>76200</xdr:rowOff>
    </xdr:to>
    <xdr:sp>
      <xdr:nvSpPr>
        <xdr:cNvPr id="30" name="TextBox 42"/>
        <xdr:cNvSpPr txBox="1">
          <a:spLocks noChangeArrowheads="1"/>
        </xdr:cNvSpPr>
      </xdr:nvSpPr>
      <xdr:spPr>
        <a:xfrm>
          <a:off x="4686300" y="6858000"/>
          <a:ext cx="1619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</a:t>
          </a:r>
        </a:p>
      </xdr:txBody>
    </xdr:sp>
    <xdr:clientData/>
  </xdr:twoCellAnchor>
  <xdr:twoCellAnchor>
    <xdr:from>
      <xdr:col>6</xdr:col>
      <xdr:colOff>571500</xdr:colOff>
      <xdr:row>42</xdr:row>
      <xdr:rowOff>0</xdr:rowOff>
    </xdr:from>
    <xdr:to>
      <xdr:col>7</xdr:col>
      <xdr:colOff>57150</xdr:colOff>
      <xdr:row>43</xdr:row>
      <xdr:rowOff>76200</xdr:rowOff>
    </xdr:to>
    <xdr:sp>
      <xdr:nvSpPr>
        <xdr:cNvPr id="31" name="TextBox 43"/>
        <xdr:cNvSpPr txBox="1">
          <a:spLocks noChangeArrowheads="1"/>
        </xdr:cNvSpPr>
      </xdr:nvSpPr>
      <xdr:spPr>
        <a:xfrm>
          <a:off x="4295775" y="6800850"/>
          <a:ext cx="1619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y</a:t>
          </a:r>
        </a:p>
      </xdr:txBody>
    </xdr:sp>
    <xdr:clientData/>
  </xdr:twoCellAnchor>
  <xdr:twoCellAnchor>
    <xdr:from>
      <xdr:col>9</xdr:col>
      <xdr:colOff>495300</xdr:colOff>
      <xdr:row>46</xdr:row>
      <xdr:rowOff>142875</xdr:rowOff>
    </xdr:from>
    <xdr:to>
      <xdr:col>10</xdr:col>
      <xdr:colOff>19050</xdr:colOff>
      <xdr:row>48</xdr:row>
      <xdr:rowOff>0</xdr:rowOff>
    </xdr:to>
    <xdr:sp>
      <xdr:nvSpPr>
        <xdr:cNvPr id="32" name="TextBox 44"/>
        <xdr:cNvSpPr txBox="1">
          <a:spLocks noChangeArrowheads="1"/>
        </xdr:cNvSpPr>
      </xdr:nvSpPr>
      <xdr:spPr>
        <a:xfrm>
          <a:off x="6115050" y="7591425"/>
          <a:ext cx="1333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7</xdr:col>
      <xdr:colOff>504825</xdr:colOff>
      <xdr:row>46</xdr:row>
      <xdr:rowOff>123825</xdr:rowOff>
    </xdr:from>
    <xdr:to>
      <xdr:col>8</xdr:col>
      <xdr:colOff>47625</xdr:colOff>
      <xdr:row>47</xdr:row>
      <xdr:rowOff>133350</xdr:rowOff>
    </xdr:to>
    <xdr:sp>
      <xdr:nvSpPr>
        <xdr:cNvPr id="33" name="TextBox 45"/>
        <xdr:cNvSpPr txBox="1">
          <a:spLocks noChangeArrowheads="1"/>
        </xdr:cNvSpPr>
      </xdr:nvSpPr>
      <xdr:spPr>
        <a:xfrm>
          <a:off x="4905375" y="7572375"/>
          <a:ext cx="1524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α</a:t>
          </a:r>
        </a:p>
      </xdr:txBody>
    </xdr:sp>
    <xdr:clientData/>
  </xdr:twoCellAnchor>
  <xdr:twoCellAnchor>
    <xdr:from>
      <xdr:col>6</xdr:col>
      <xdr:colOff>295275</xdr:colOff>
      <xdr:row>55</xdr:row>
      <xdr:rowOff>114300</xdr:rowOff>
    </xdr:from>
    <xdr:to>
      <xdr:col>6</xdr:col>
      <xdr:colOff>419100</xdr:colOff>
      <xdr:row>56</xdr:row>
      <xdr:rowOff>123825</xdr:rowOff>
    </xdr:to>
    <xdr:sp>
      <xdr:nvSpPr>
        <xdr:cNvPr id="34" name="TextBox 46"/>
        <xdr:cNvSpPr txBox="1">
          <a:spLocks noChangeArrowheads="1"/>
        </xdr:cNvSpPr>
      </xdr:nvSpPr>
      <xdr:spPr>
        <a:xfrm>
          <a:off x="4019550" y="9020175"/>
          <a:ext cx="1238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β</a:t>
          </a:r>
        </a:p>
      </xdr:txBody>
    </xdr:sp>
    <xdr:clientData/>
  </xdr:twoCellAnchor>
  <xdr:twoCellAnchor>
    <xdr:from>
      <xdr:col>6</xdr:col>
      <xdr:colOff>371475</xdr:colOff>
      <xdr:row>47</xdr:row>
      <xdr:rowOff>114300</xdr:rowOff>
    </xdr:from>
    <xdr:to>
      <xdr:col>6</xdr:col>
      <xdr:colOff>581025</xdr:colOff>
      <xdr:row>48</xdr:row>
      <xdr:rowOff>104775</xdr:rowOff>
    </xdr:to>
    <xdr:sp>
      <xdr:nvSpPr>
        <xdr:cNvPr id="35" name="TextBox 47"/>
        <xdr:cNvSpPr txBox="1">
          <a:spLocks noChangeArrowheads="1"/>
        </xdr:cNvSpPr>
      </xdr:nvSpPr>
      <xdr:spPr>
        <a:xfrm>
          <a:off x="4095750" y="7724775"/>
          <a:ext cx="2095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Vb</a:t>
          </a:r>
        </a:p>
      </xdr:txBody>
    </xdr:sp>
    <xdr:clientData/>
  </xdr:twoCellAnchor>
  <xdr:twoCellAnchor>
    <xdr:from>
      <xdr:col>7</xdr:col>
      <xdr:colOff>390525</xdr:colOff>
      <xdr:row>44</xdr:row>
      <xdr:rowOff>114300</xdr:rowOff>
    </xdr:from>
    <xdr:to>
      <xdr:col>8</xdr:col>
      <xdr:colOff>66675</xdr:colOff>
      <xdr:row>46</xdr:row>
      <xdr:rowOff>0</xdr:rowOff>
    </xdr:to>
    <xdr:sp>
      <xdr:nvSpPr>
        <xdr:cNvPr id="36" name="Line 48"/>
        <xdr:cNvSpPr>
          <a:spLocks/>
        </xdr:cNvSpPr>
      </xdr:nvSpPr>
      <xdr:spPr>
        <a:xfrm flipH="1">
          <a:off x="4791075" y="7239000"/>
          <a:ext cx="285750" cy="2095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44</xdr:row>
      <xdr:rowOff>104775</xdr:rowOff>
    </xdr:from>
    <xdr:to>
      <xdr:col>8</xdr:col>
      <xdr:colOff>66675</xdr:colOff>
      <xdr:row>46</xdr:row>
      <xdr:rowOff>76200</xdr:rowOff>
    </xdr:to>
    <xdr:sp>
      <xdr:nvSpPr>
        <xdr:cNvPr id="37" name="Line 49"/>
        <xdr:cNvSpPr>
          <a:spLocks/>
        </xdr:cNvSpPr>
      </xdr:nvSpPr>
      <xdr:spPr>
        <a:xfrm flipH="1">
          <a:off x="5067300" y="7229475"/>
          <a:ext cx="9525" cy="2952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514350</xdr:colOff>
      <xdr:row>43</xdr:row>
      <xdr:rowOff>85725</xdr:rowOff>
    </xdr:from>
    <xdr:to>
      <xdr:col>8</xdr:col>
      <xdr:colOff>66675</xdr:colOff>
      <xdr:row>44</xdr:row>
      <xdr:rowOff>95250</xdr:rowOff>
    </xdr:to>
    <xdr:sp>
      <xdr:nvSpPr>
        <xdr:cNvPr id="38" name="Line 50"/>
        <xdr:cNvSpPr>
          <a:spLocks/>
        </xdr:cNvSpPr>
      </xdr:nvSpPr>
      <xdr:spPr>
        <a:xfrm flipH="1" flipV="1">
          <a:off x="4914900" y="7048500"/>
          <a:ext cx="161925" cy="1714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43</xdr:row>
      <xdr:rowOff>9525</xdr:rowOff>
    </xdr:from>
    <xdr:to>
      <xdr:col>8</xdr:col>
      <xdr:colOff>400050</xdr:colOff>
      <xdr:row>44</xdr:row>
      <xdr:rowOff>95250</xdr:rowOff>
    </xdr:to>
    <xdr:sp>
      <xdr:nvSpPr>
        <xdr:cNvPr id="39" name="Line 51"/>
        <xdr:cNvSpPr>
          <a:spLocks/>
        </xdr:cNvSpPr>
      </xdr:nvSpPr>
      <xdr:spPr>
        <a:xfrm flipV="1">
          <a:off x="5086350" y="6972300"/>
          <a:ext cx="323850" cy="2476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314325</xdr:colOff>
      <xdr:row>41</xdr:row>
      <xdr:rowOff>114300</xdr:rowOff>
    </xdr:from>
    <xdr:to>
      <xdr:col>8</xdr:col>
      <xdr:colOff>438150</xdr:colOff>
      <xdr:row>42</xdr:row>
      <xdr:rowOff>152400</xdr:rowOff>
    </xdr:to>
    <xdr:sp>
      <xdr:nvSpPr>
        <xdr:cNvPr id="40" name="TextBox 52"/>
        <xdr:cNvSpPr txBox="1">
          <a:spLocks noChangeArrowheads="1"/>
        </xdr:cNvSpPr>
      </xdr:nvSpPr>
      <xdr:spPr>
        <a:xfrm>
          <a:off x="5324475" y="6753225"/>
          <a:ext cx="1238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</a:t>
          </a:r>
        </a:p>
      </xdr:txBody>
    </xdr:sp>
    <xdr:clientData/>
  </xdr:twoCellAnchor>
  <xdr:twoCellAnchor>
    <xdr:from>
      <xdr:col>8</xdr:col>
      <xdr:colOff>190500</xdr:colOff>
      <xdr:row>45</xdr:row>
      <xdr:rowOff>76200</xdr:rowOff>
    </xdr:from>
    <xdr:to>
      <xdr:col>8</xdr:col>
      <xdr:colOff>428625</xdr:colOff>
      <xdr:row>46</xdr:row>
      <xdr:rowOff>66675</xdr:rowOff>
    </xdr:to>
    <xdr:sp>
      <xdr:nvSpPr>
        <xdr:cNvPr id="41" name="TextBox 53"/>
        <xdr:cNvSpPr txBox="1">
          <a:spLocks noChangeArrowheads="1"/>
        </xdr:cNvSpPr>
      </xdr:nvSpPr>
      <xdr:spPr>
        <a:xfrm>
          <a:off x="5200650" y="7362825"/>
          <a:ext cx="2381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mg</a:t>
          </a:r>
        </a:p>
      </xdr:txBody>
    </xdr:sp>
    <xdr:clientData/>
  </xdr:twoCellAnchor>
  <xdr:twoCellAnchor>
    <xdr:from>
      <xdr:col>8</xdr:col>
      <xdr:colOff>9525</xdr:colOff>
      <xdr:row>42</xdr:row>
      <xdr:rowOff>142875</xdr:rowOff>
    </xdr:from>
    <xdr:to>
      <xdr:col>8</xdr:col>
      <xdr:colOff>161925</xdr:colOff>
      <xdr:row>44</xdr:row>
      <xdr:rowOff>0</xdr:rowOff>
    </xdr:to>
    <xdr:sp>
      <xdr:nvSpPr>
        <xdr:cNvPr id="42" name="TextBox 54"/>
        <xdr:cNvSpPr txBox="1">
          <a:spLocks noChangeArrowheads="1"/>
        </xdr:cNvSpPr>
      </xdr:nvSpPr>
      <xdr:spPr>
        <a:xfrm>
          <a:off x="5019675" y="6943725"/>
          <a:ext cx="15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</a:t>
          </a:r>
        </a:p>
      </xdr:txBody>
    </xdr:sp>
    <xdr:clientData/>
  </xdr:twoCellAnchor>
  <xdr:twoCellAnchor>
    <xdr:from>
      <xdr:col>7</xdr:col>
      <xdr:colOff>276225</xdr:colOff>
      <xdr:row>44</xdr:row>
      <xdr:rowOff>76200</xdr:rowOff>
    </xdr:from>
    <xdr:to>
      <xdr:col>7</xdr:col>
      <xdr:colOff>504825</xdr:colOff>
      <xdr:row>45</xdr:row>
      <xdr:rowOff>76200</xdr:rowOff>
    </xdr:to>
    <xdr:sp>
      <xdr:nvSpPr>
        <xdr:cNvPr id="43" name="TextBox 55"/>
        <xdr:cNvSpPr txBox="1">
          <a:spLocks noChangeArrowheads="1"/>
        </xdr:cNvSpPr>
      </xdr:nvSpPr>
      <xdr:spPr>
        <a:xfrm>
          <a:off x="4676775" y="7200900"/>
          <a:ext cx="2286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ma</a:t>
          </a:r>
        </a:p>
      </xdr:txBody>
    </xdr:sp>
    <xdr:clientData/>
  </xdr:twoCellAnchor>
  <xdr:twoCellAnchor>
    <xdr:from>
      <xdr:col>6</xdr:col>
      <xdr:colOff>561975</xdr:colOff>
      <xdr:row>49</xdr:row>
      <xdr:rowOff>142875</xdr:rowOff>
    </xdr:from>
    <xdr:to>
      <xdr:col>7</xdr:col>
      <xdr:colOff>19050</xdr:colOff>
      <xdr:row>50</xdr:row>
      <xdr:rowOff>133350</xdr:rowOff>
    </xdr:to>
    <xdr:sp>
      <xdr:nvSpPr>
        <xdr:cNvPr id="44" name="Line 58"/>
        <xdr:cNvSpPr>
          <a:spLocks/>
        </xdr:cNvSpPr>
      </xdr:nvSpPr>
      <xdr:spPr>
        <a:xfrm flipH="1">
          <a:off x="4286250" y="8077200"/>
          <a:ext cx="1333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476250</xdr:colOff>
      <xdr:row>50</xdr:row>
      <xdr:rowOff>133350</xdr:rowOff>
    </xdr:from>
    <xdr:to>
      <xdr:col>6</xdr:col>
      <xdr:colOff>609600</xdr:colOff>
      <xdr:row>51</xdr:row>
      <xdr:rowOff>123825</xdr:rowOff>
    </xdr:to>
    <xdr:sp>
      <xdr:nvSpPr>
        <xdr:cNvPr id="45" name="Line 59"/>
        <xdr:cNvSpPr>
          <a:spLocks/>
        </xdr:cNvSpPr>
      </xdr:nvSpPr>
      <xdr:spPr>
        <a:xfrm flipH="1">
          <a:off x="4200525" y="8229600"/>
          <a:ext cx="1333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390525</xdr:colOff>
      <xdr:row>51</xdr:row>
      <xdr:rowOff>123825</xdr:rowOff>
    </xdr:from>
    <xdr:to>
      <xdr:col>6</xdr:col>
      <xdr:colOff>523875</xdr:colOff>
      <xdr:row>52</xdr:row>
      <xdr:rowOff>114300</xdr:rowOff>
    </xdr:to>
    <xdr:sp>
      <xdr:nvSpPr>
        <xdr:cNvPr id="46" name="Line 60"/>
        <xdr:cNvSpPr>
          <a:spLocks/>
        </xdr:cNvSpPr>
      </xdr:nvSpPr>
      <xdr:spPr>
        <a:xfrm flipH="1">
          <a:off x="4114800" y="8382000"/>
          <a:ext cx="1333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52</xdr:row>
      <xdr:rowOff>114300</xdr:rowOff>
    </xdr:from>
    <xdr:to>
      <xdr:col>6</xdr:col>
      <xdr:colOff>447675</xdr:colOff>
      <xdr:row>53</xdr:row>
      <xdr:rowOff>104775</xdr:rowOff>
    </xdr:to>
    <xdr:sp>
      <xdr:nvSpPr>
        <xdr:cNvPr id="47" name="Line 61"/>
        <xdr:cNvSpPr>
          <a:spLocks/>
        </xdr:cNvSpPr>
      </xdr:nvSpPr>
      <xdr:spPr>
        <a:xfrm flipH="1">
          <a:off x="4038600" y="8534400"/>
          <a:ext cx="1333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247650</xdr:colOff>
      <xdr:row>53</xdr:row>
      <xdr:rowOff>104775</xdr:rowOff>
    </xdr:from>
    <xdr:to>
      <xdr:col>6</xdr:col>
      <xdr:colOff>381000</xdr:colOff>
      <xdr:row>54</xdr:row>
      <xdr:rowOff>95250</xdr:rowOff>
    </xdr:to>
    <xdr:sp>
      <xdr:nvSpPr>
        <xdr:cNvPr id="48" name="Line 62"/>
        <xdr:cNvSpPr>
          <a:spLocks/>
        </xdr:cNvSpPr>
      </xdr:nvSpPr>
      <xdr:spPr>
        <a:xfrm flipH="1">
          <a:off x="3971925" y="8686800"/>
          <a:ext cx="1333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54</xdr:row>
      <xdr:rowOff>95250</xdr:rowOff>
    </xdr:from>
    <xdr:to>
      <xdr:col>6</xdr:col>
      <xdr:colOff>295275</xdr:colOff>
      <xdr:row>55</xdr:row>
      <xdr:rowOff>85725</xdr:rowOff>
    </xdr:to>
    <xdr:sp>
      <xdr:nvSpPr>
        <xdr:cNvPr id="49" name="Line 63"/>
        <xdr:cNvSpPr>
          <a:spLocks/>
        </xdr:cNvSpPr>
      </xdr:nvSpPr>
      <xdr:spPr>
        <a:xfrm flipH="1">
          <a:off x="3886200" y="8839200"/>
          <a:ext cx="1333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55</xdr:row>
      <xdr:rowOff>85725</xdr:rowOff>
    </xdr:from>
    <xdr:to>
      <xdr:col>6</xdr:col>
      <xdr:colOff>219075</xdr:colOff>
      <xdr:row>56</xdr:row>
      <xdr:rowOff>76200</xdr:rowOff>
    </xdr:to>
    <xdr:sp>
      <xdr:nvSpPr>
        <xdr:cNvPr id="50" name="Line 64"/>
        <xdr:cNvSpPr>
          <a:spLocks/>
        </xdr:cNvSpPr>
      </xdr:nvSpPr>
      <xdr:spPr>
        <a:xfrm flipH="1">
          <a:off x="3810000" y="8991600"/>
          <a:ext cx="1333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G79"/>
  <sheetViews>
    <sheetView tabSelected="1" workbookViewId="0" topLeftCell="A1">
      <selection activeCell="F52" sqref="F52"/>
    </sheetView>
  </sheetViews>
  <sheetFormatPr defaultColWidth="9.140625" defaultRowHeight="12.75"/>
  <cols>
    <col min="2" max="2" width="10.140625" style="0" customWidth="1"/>
    <col min="7" max="7" width="10.140625" style="0" customWidth="1"/>
  </cols>
  <sheetData>
    <row r="1" spans="1:27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2.7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2.75">
      <c r="A4" s="10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ht="12.75">
      <c r="A5" s="8" t="s">
        <v>4</v>
      </c>
      <c r="B5" s="4" t="s">
        <v>5</v>
      </c>
      <c r="C5" s="11">
        <v>30</v>
      </c>
      <c r="D5" s="4" t="s">
        <v>7</v>
      </c>
      <c r="E5" s="3">
        <v>60</v>
      </c>
      <c r="F5" s="3" t="s">
        <v>9</v>
      </c>
      <c r="G5" s="3">
        <v>0</v>
      </c>
      <c r="H5" s="3" t="s">
        <v>11</v>
      </c>
      <c r="I5" s="3">
        <v>0.2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12.75">
      <c r="A6" s="3"/>
      <c r="B6" s="6" t="s">
        <v>6</v>
      </c>
      <c r="C6" s="5">
        <f>C5*PI()/180</f>
        <v>0.5235987755982988</v>
      </c>
      <c r="D6" s="6" t="s">
        <v>8</v>
      </c>
      <c r="E6" s="5">
        <f>E5*PI()/180</f>
        <v>1.0471975511965976</v>
      </c>
      <c r="F6" s="3" t="s">
        <v>10</v>
      </c>
      <c r="G6" s="3">
        <v>10</v>
      </c>
      <c r="H6" s="3" t="s">
        <v>28</v>
      </c>
      <c r="I6" s="3">
        <v>9.8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12.75">
      <c r="A8" s="5" t="s">
        <v>34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27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12.75">
      <c r="A10" s="9" t="s">
        <v>12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12.75">
      <c r="A12" s="8" t="s">
        <v>14</v>
      </c>
      <c r="B12" s="3"/>
      <c r="C12" s="3" t="s">
        <v>15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12.75">
      <c r="A13" s="8" t="s">
        <v>13</v>
      </c>
      <c r="B13" s="3"/>
      <c r="C13" s="3" t="s">
        <v>16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2.75">
      <c r="A15" s="8" t="s">
        <v>17</v>
      </c>
      <c r="B15" s="3"/>
      <c r="C15" s="3" t="s">
        <v>18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12.75">
      <c r="A16" s="8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12.75">
      <c r="A17" s="8" t="s">
        <v>38</v>
      </c>
      <c r="B17" s="3"/>
      <c r="C17" s="3" t="s">
        <v>19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12.75">
      <c r="A19" s="7" t="s">
        <v>20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27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2.75">
      <c r="A21" s="3" t="s">
        <v>21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12.75">
      <c r="A23" s="3" t="s">
        <v>22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ht="12.75">
      <c r="A25" s="7" t="s">
        <v>23</v>
      </c>
      <c r="B25" s="7"/>
      <c r="C25" s="7"/>
      <c r="D25" s="7"/>
      <c r="E25" s="7"/>
      <c r="F25" s="7"/>
      <c r="G25" s="7" t="s">
        <v>26</v>
      </c>
      <c r="H25" s="7">
        <f>G6*COS(C6)</f>
        <v>8.660254037844387</v>
      </c>
      <c r="I25" s="7" t="s">
        <v>27</v>
      </c>
      <c r="J25" s="7">
        <v>0</v>
      </c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27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12.75">
      <c r="A27" s="3" t="s">
        <v>24</v>
      </c>
      <c r="B27" s="3"/>
      <c r="C27" s="3"/>
      <c r="D27" s="3"/>
      <c r="E27" s="3"/>
      <c r="F27" s="3" t="s">
        <v>29</v>
      </c>
      <c r="G27" s="3">
        <f>G5-I6*(SIN(C6)-I5*COS(C6))*J25</f>
        <v>0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2.75">
      <c r="A29" s="3" t="s">
        <v>25</v>
      </c>
      <c r="B29" s="3"/>
      <c r="C29" s="3"/>
      <c r="D29" s="3"/>
      <c r="E29" s="3"/>
      <c r="F29" s="3" t="s">
        <v>30</v>
      </c>
      <c r="G29" s="3">
        <f>H25-(I6*SIN(C6)-I5*COS(C6))*J25*J25/2-G27*J25</f>
        <v>8.660254037844387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12.75">
      <c r="A31" s="7" t="s">
        <v>31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spans="1:27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2.75">
      <c r="A33" s="3" t="s">
        <v>32</v>
      </c>
      <c r="B33" s="3"/>
      <c r="C33" s="3"/>
      <c r="D33" s="3"/>
      <c r="E33" s="3"/>
      <c r="F33" s="3" t="s">
        <v>33</v>
      </c>
      <c r="G33" s="3">
        <f>SQRT(2*G29/(I6*(SIN(C6)-I5*COS(C6))))</f>
        <v>2.3255711327800417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"/>
      <c r="B34" s="3"/>
      <c r="C34" s="3"/>
      <c r="D34" s="3"/>
      <c r="E34" s="3"/>
      <c r="F34" s="3" t="s">
        <v>67</v>
      </c>
      <c r="G34" s="3">
        <f>G33/8</f>
        <v>0.2906963915975052</v>
      </c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2.75">
      <c r="A35" s="3" t="s">
        <v>35</v>
      </c>
      <c r="B35" s="3"/>
      <c r="C35" s="3"/>
      <c r="D35" s="3"/>
      <c r="E35" s="3"/>
      <c r="F35" s="3" t="s">
        <v>36</v>
      </c>
      <c r="G35" s="3">
        <f>I6*(SIN(C6)-I5*COS(C6))*G33+G27</f>
        <v>7.447851339203474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2.75">
      <c r="A37" s="3" t="s">
        <v>66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" t="s">
        <v>33</v>
      </c>
      <c r="B38" s="3">
        <v>0</v>
      </c>
      <c r="C38" s="3">
        <f>B38+$G$34</f>
        <v>0.2906963915975052</v>
      </c>
      <c r="D38" s="3">
        <f aca="true" t="shared" si="0" ref="D38:J38">C38+$G$34</f>
        <v>0.5813927831950104</v>
      </c>
      <c r="E38" s="3">
        <f t="shared" si="0"/>
        <v>0.8720891747925157</v>
      </c>
      <c r="F38" s="3">
        <f t="shared" si="0"/>
        <v>1.1627855663900208</v>
      </c>
      <c r="G38" s="3">
        <f t="shared" si="0"/>
        <v>1.453481957987526</v>
      </c>
      <c r="H38" s="3">
        <f t="shared" si="0"/>
        <v>1.7441783495850312</v>
      </c>
      <c r="I38" s="3">
        <f t="shared" si="0"/>
        <v>2.0348747411825365</v>
      </c>
      <c r="J38" s="3">
        <f t="shared" si="0"/>
        <v>2.3255711327800417</v>
      </c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2.75">
      <c r="A39" s="3" t="s">
        <v>63</v>
      </c>
      <c r="B39" s="3">
        <f>-($I$6*(SIN($C$6)-$I$5*COS($C$6))*B38*B38)/2+$G$27*B38+$G$29</f>
        <v>8.660254037844387</v>
      </c>
      <c r="C39" s="3">
        <f aca="true" t="shared" si="1" ref="C39:J39">-($I$6*(SIN($C$6)-$I$5*COS($C$6))*C38*C38)/2+$G$27*C38+$G$29</f>
        <v>8.524937568503068</v>
      </c>
      <c r="D39" s="3">
        <f t="shared" si="1"/>
        <v>8.118988160479113</v>
      </c>
      <c r="E39" s="3">
        <f t="shared" si="1"/>
        <v>7.44240581377252</v>
      </c>
      <c r="F39" s="3">
        <f t="shared" si="1"/>
        <v>6.49519052838329</v>
      </c>
      <c r="G39" s="3">
        <f t="shared" si="1"/>
        <v>5.277342304311423</v>
      </c>
      <c r="H39" s="3">
        <f t="shared" si="1"/>
        <v>3.7888611415569198</v>
      </c>
      <c r="I39" s="3">
        <f t="shared" si="1"/>
        <v>2.029747040119778</v>
      </c>
      <c r="J39" s="3">
        <f t="shared" si="1"/>
        <v>0</v>
      </c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2.75">
      <c r="A40" s="3" t="s">
        <v>64</v>
      </c>
      <c r="B40" s="3">
        <f>B39*TAN($C$6)</f>
        <v>5</v>
      </c>
      <c r="C40" s="3">
        <f aca="true" t="shared" si="2" ref="C40:J40">C39*TAN($C$6)</f>
        <v>4.921875</v>
      </c>
      <c r="D40" s="3">
        <f t="shared" si="2"/>
        <v>4.6875</v>
      </c>
      <c r="E40" s="3">
        <f t="shared" si="2"/>
        <v>4.296875</v>
      </c>
      <c r="F40" s="3">
        <f t="shared" si="2"/>
        <v>3.75</v>
      </c>
      <c r="G40" s="3">
        <f t="shared" si="2"/>
        <v>3.046875</v>
      </c>
      <c r="H40" s="3">
        <f t="shared" si="2"/>
        <v>2.1875000000000004</v>
      </c>
      <c r="I40" s="3">
        <f t="shared" si="2"/>
        <v>1.171875</v>
      </c>
      <c r="J40" s="3">
        <f t="shared" si="2"/>
        <v>0</v>
      </c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>
      <c r="A42" s="9" t="s">
        <v>37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</row>
    <row r="43" spans="1:27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2.75">
      <c r="A44" s="8" t="s">
        <v>14</v>
      </c>
      <c r="B44" s="3"/>
      <c r="C44" s="3" t="s">
        <v>39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8" t="s">
        <v>13</v>
      </c>
      <c r="B45" s="3"/>
      <c r="C45" s="3" t="s">
        <v>40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2.75">
      <c r="A47" s="3" t="s">
        <v>41</v>
      </c>
      <c r="B47" s="3"/>
      <c r="C47" s="3" t="s">
        <v>42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2.75">
      <c r="A49" s="3" t="s">
        <v>43</v>
      </c>
      <c r="B49" s="3"/>
      <c r="C49" s="3" t="s">
        <v>44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2.75">
      <c r="A51" s="7" t="s">
        <v>45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spans="1:27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2.75">
      <c r="A53" s="3" t="s">
        <v>46</v>
      </c>
      <c r="B53" s="3"/>
      <c r="C53" s="3" t="s">
        <v>48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2.75">
      <c r="A55" s="3" t="s">
        <v>47</v>
      </c>
      <c r="B55" s="3"/>
      <c r="C55" s="3" t="s">
        <v>49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2.75">
      <c r="A57" s="7" t="s">
        <v>50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12.75">
      <c r="A59" s="3" t="s">
        <v>51</v>
      </c>
      <c r="B59" s="3"/>
      <c r="C59" s="3" t="s">
        <v>53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" t="s">
        <v>52</v>
      </c>
      <c r="B61" s="3"/>
      <c r="C61" s="3" t="s">
        <v>54</v>
      </c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2.75">
      <c r="A63" s="7" t="s">
        <v>55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2.75">
      <c r="A65" s="3" t="s">
        <v>56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2.75">
      <c r="A67" s="3" t="s">
        <v>57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2.75">
      <c r="A69" s="7" t="s">
        <v>58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1:27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2.75">
      <c r="A71" s="3" t="s">
        <v>59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2.75">
      <c r="A73" s="3" t="s">
        <v>60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2.75">
      <c r="A75" s="3" t="s">
        <v>61</v>
      </c>
      <c r="B75" s="3"/>
      <c r="C75" s="3"/>
      <c r="D75" s="3"/>
      <c r="E75" s="3"/>
      <c r="F75" s="3" t="s">
        <v>62</v>
      </c>
      <c r="G75" s="3">
        <f>(2*G35*G35*SIN(C6)*SIN(C6)*(1-TAN(C6)/TAN(E6))*TAN(E6))*TAN(E6)/I6</f>
        <v>5.660254037844379</v>
      </c>
      <c r="H75" s="3"/>
      <c r="I75" s="3" t="s">
        <v>68</v>
      </c>
      <c r="J75" s="3">
        <f>G75/(TAN(E6)*$G$35*COS($C$6))</f>
        <v>0.5066565536873108</v>
      </c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2.75">
      <c r="A76" s="3"/>
      <c r="B76" s="3" t="s">
        <v>65</v>
      </c>
      <c r="C76" s="3"/>
      <c r="D76" s="3"/>
      <c r="E76" s="3"/>
      <c r="F76" s="3"/>
      <c r="G76" s="3"/>
      <c r="H76" s="3"/>
      <c r="I76" s="3" t="s">
        <v>69</v>
      </c>
      <c r="J76" s="3">
        <f>$J$75/16</f>
        <v>0.03166603460545692</v>
      </c>
      <c r="K76" s="3" t="s">
        <v>70</v>
      </c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2.75">
      <c r="A77" s="3" t="s">
        <v>33</v>
      </c>
      <c r="B77" s="3">
        <f>B38</f>
        <v>0</v>
      </c>
      <c r="C77" s="3">
        <f aca="true" t="shared" si="3" ref="C77:J77">C38</f>
        <v>0.2906963915975052</v>
      </c>
      <c r="D77" s="3">
        <f t="shared" si="3"/>
        <v>0.5813927831950104</v>
      </c>
      <c r="E77" s="3">
        <f t="shared" si="3"/>
        <v>0.8720891747925157</v>
      </c>
      <c r="F77" s="3">
        <f t="shared" si="3"/>
        <v>1.1627855663900208</v>
      </c>
      <c r="G77" s="3">
        <f t="shared" si="3"/>
        <v>1.453481957987526</v>
      </c>
      <c r="H77" s="3">
        <f t="shared" si="3"/>
        <v>1.7441783495850312</v>
      </c>
      <c r="I77" s="3">
        <f t="shared" si="3"/>
        <v>2.0348747411825365</v>
      </c>
      <c r="J77" s="3">
        <f t="shared" si="3"/>
        <v>2.3255711327800417</v>
      </c>
      <c r="K77" s="3">
        <v>0</v>
      </c>
      <c r="L77" s="3">
        <f>K77+$J$76</f>
        <v>0.03166603460545692</v>
      </c>
      <c r="M77" s="3">
        <f aca="true" t="shared" si="4" ref="M77:Z77">L77+$J$76</f>
        <v>0.06333206921091385</v>
      </c>
      <c r="N77" s="3">
        <f t="shared" si="4"/>
        <v>0.09499810381637078</v>
      </c>
      <c r="O77" s="3">
        <f t="shared" si="4"/>
        <v>0.1266641384218277</v>
      </c>
      <c r="P77" s="3">
        <f t="shared" si="4"/>
        <v>0.1583301730272846</v>
      </c>
      <c r="Q77" s="3">
        <f t="shared" si="4"/>
        <v>0.18999620763274153</v>
      </c>
      <c r="R77" s="3">
        <f t="shared" si="4"/>
        <v>0.22166224223819844</v>
      </c>
      <c r="S77" s="3">
        <f t="shared" si="4"/>
        <v>0.2533282768436554</v>
      </c>
      <c r="T77" s="3">
        <f t="shared" si="4"/>
        <v>0.2849943114491123</v>
      </c>
      <c r="U77" s="3">
        <f t="shared" si="4"/>
        <v>0.3166603460545692</v>
      </c>
      <c r="V77" s="3">
        <f t="shared" si="4"/>
        <v>0.34832638066002614</v>
      </c>
      <c r="W77" s="3">
        <f t="shared" si="4"/>
        <v>0.37999241526548305</v>
      </c>
      <c r="X77" s="3">
        <f t="shared" si="4"/>
        <v>0.41165844987093997</v>
      </c>
      <c r="Y77" s="3">
        <f t="shared" si="4"/>
        <v>0.4433244844763969</v>
      </c>
      <c r="Z77" s="3">
        <f t="shared" si="4"/>
        <v>0.4749905190818538</v>
      </c>
      <c r="AA77" s="3">
        <f>Z77+$J$76</f>
        <v>0.5066565536873108</v>
      </c>
    </row>
    <row r="78" spans="1:111" ht="12.75">
      <c r="A78" s="3" t="s">
        <v>63</v>
      </c>
      <c r="B78" s="3">
        <f>B39</f>
        <v>8.660254037844387</v>
      </c>
      <c r="C78" s="3">
        <f aca="true" t="shared" si="5" ref="C78:J78">C39</f>
        <v>8.524937568503068</v>
      </c>
      <c r="D78" s="3">
        <f t="shared" si="5"/>
        <v>8.118988160479113</v>
      </c>
      <c r="E78" s="3">
        <f t="shared" si="5"/>
        <v>7.44240581377252</v>
      </c>
      <c r="F78" s="3">
        <f t="shared" si="5"/>
        <v>6.49519052838329</v>
      </c>
      <c r="G78" s="3">
        <f t="shared" si="5"/>
        <v>5.277342304311423</v>
      </c>
      <c r="H78" s="3">
        <f t="shared" si="5"/>
        <v>3.7888611415569198</v>
      </c>
      <c r="I78" s="3">
        <f t="shared" si="5"/>
        <v>2.029747040119778</v>
      </c>
      <c r="J78" s="3">
        <f t="shared" si="5"/>
        <v>0</v>
      </c>
      <c r="K78" s="3">
        <f>-$G$35*K77*COS($C$6)</f>
        <v>0</v>
      </c>
      <c r="L78" s="3">
        <f aca="true" t="shared" si="6" ref="L78:AA78">-$G$35*L77*COS($C$6)</f>
        <v>-0.204246824526945</v>
      </c>
      <c r="M78" s="3">
        <f t="shared" si="6"/>
        <v>-0.40849364905389</v>
      </c>
      <c r="N78" s="3">
        <f t="shared" si="6"/>
        <v>-0.612740473580835</v>
      </c>
      <c r="O78" s="3">
        <f t="shared" si="6"/>
        <v>-0.81698729810778</v>
      </c>
      <c r="P78" s="3">
        <f t="shared" si="6"/>
        <v>-1.021234122634725</v>
      </c>
      <c r="Q78" s="3">
        <f t="shared" si="6"/>
        <v>-1.2254809471616699</v>
      </c>
      <c r="R78" s="3">
        <f t="shared" si="6"/>
        <v>-1.429727771688615</v>
      </c>
      <c r="S78" s="3">
        <f t="shared" si="6"/>
        <v>-1.63397459621556</v>
      </c>
      <c r="T78" s="3">
        <f t="shared" si="6"/>
        <v>-1.8382214207425052</v>
      </c>
      <c r="U78" s="3">
        <f t="shared" si="6"/>
        <v>-2.04246824526945</v>
      </c>
      <c r="V78" s="3">
        <f t="shared" si="6"/>
        <v>-2.246715069796395</v>
      </c>
      <c r="W78" s="3">
        <f t="shared" si="6"/>
        <v>-2.4509618943233398</v>
      </c>
      <c r="X78" s="3">
        <f t="shared" si="6"/>
        <v>-2.655208718850285</v>
      </c>
      <c r="Y78" s="3">
        <f t="shared" si="6"/>
        <v>-2.85945554337723</v>
      </c>
      <c r="Z78" s="3">
        <f t="shared" si="6"/>
        <v>-3.063702367904175</v>
      </c>
      <c r="AA78" s="3">
        <f t="shared" si="6"/>
        <v>-3.26794919243112</v>
      </c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</row>
    <row r="79" spans="1:111" ht="12.75">
      <c r="A79" s="3" t="s">
        <v>64</v>
      </c>
      <c r="B79" s="3">
        <f>B40</f>
        <v>5</v>
      </c>
      <c r="C79" s="3">
        <f aca="true" t="shared" si="7" ref="C79:J79">C40</f>
        <v>4.921875</v>
      </c>
      <c r="D79" s="3">
        <f t="shared" si="7"/>
        <v>4.6875</v>
      </c>
      <c r="E79" s="3">
        <f t="shared" si="7"/>
        <v>4.296875</v>
      </c>
      <c r="F79" s="3">
        <f t="shared" si="7"/>
        <v>3.75</v>
      </c>
      <c r="G79" s="3">
        <f t="shared" si="7"/>
        <v>3.046875</v>
      </c>
      <c r="H79" s="3">
        <f t="shared" si="7"/>
        <v>2.1875000000000004</v>
      </c>
      <c r="I79" s="3">
        <f t="shared" si="7"/>
        <v>1.171875</v>
      </c>
      <c r="J79" s="3">
        <f t="shared" si="7"/>
        <v>0</v>
      </c>
      <c r="K79" s="3">
        <f>-$I$6*K77*K77/2-$G$35*K77*SIN($C$6)</f>
        <v>0</v>
      </c>
      <c r="L79" s="3">
        <f aca="true" t="shared" si="8" ref="L79:AA79">-$I$6*L77*L77/2-$G$35*L77*SIN($C$6)</f>
        <v>-0.12283537408516453</v>
      </c>
      <c r="M79" s="3">
        <f t="shared" si="8"/>
        <v>-0.2554975780971422</v>
      </c>
      <c r="N79" s="3">
        <f t="shared" si="8"/>
        <v>-0.397986612035933</v>
      </c>
      <c r="O79" s="3">
        <f t="shared" si="8"/>
        <v>-0.550302475901537</v>
      </c>
      <c r="P79" s="3">
        <f t="shared" si="8"/>
        <v>-0.7124451696939541</v>
      </c>
      <c r="Q79" s="3">
        <f t="shared" si="8"/>
        <v>-0.8844146934131842</v>
      </c>
      <c r="R79" s="3">
        <f t="shared" si="8"/>
        <v>-1.0662110470592276</v>
      </c>
      <c r="S79" s="3">
        <f t="shared" si="8"/>
        <v>-1.2578342306320844</v>
      </c>
      <c r="T79" s="3">
        <f t="shared" si="8"/>
        <v>-1.4592842441317542</v>
      </c>
      <c r="U79" s="3">
        <f t="shared" si="8"/>
        <v>-1.670561087558237</v>
      </c>
      <c r="V79" s="3">
        <f t="shared" si="8"/>
        <v>-1.891664760911533</v>
      </c>
      <c r="W79" s="3">
        <f t="shared" si="8"/>
        <v>-2.1225952641916424</v>
      </c>
      <c r="X79" s="3">
        <f t="shared" si="8"/>
        <v>-2.3633525973985643</v>
      </c>
      <c r="Y79" s="3">
        <f t="shared" si="8"/>
        <v>-2.6139367605323</v>
      </c>
      <c r="Z79" s="3">
        <f t="shared" si="8"/>
        <v>-2.8743477535928488</v>
      </c>
      <c r="AA79" s="3">
        <f t="shared" si="8"/>
        <v>-3.1445855765802113</v>
      </c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dcterms:created xsi:type="dcterms:W3CDTF">1996-10-08T23:32:33Z</dcterms:created>
  <dcterms:modified xsi:type="dcterms:W3CDTF">2009-12-02T10:47:19Z</dcterms:modified>
  <cp:category/>
  <cp:version/>
  <cp:contentType/>
  <cp:contentStatus/>
</cp:coreProperties>
</file>